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35" tabRatio="746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ROAD'!$A$1:$X$54</definedName>
  </definedNames>
  <calcPr fullCalcOnLoad="1"/>
</workbook>
</file>

<file path=xl/sharedStrings.xml><?xml version="1.0" encoding="utf-8"?>
<sst xmlns="http://schemas.openxmlformats.org/spreadsheetml/2006/main" count="3047" uniqueCount="822">
  <si>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</si>
  <si>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</si>
  <si>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</si>
  <si>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</si>
  <si>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</si>
  <si>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</si>
  <si>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</si>
  <si>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</si>
  <si>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</si>
  <si>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</si>
  <si>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</si>
  <si>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</si>
  <si>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</si>
  <si>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</si>
  <si>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</si>
  <si>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</si>
  <si>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</si>
  <si>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</si>
  <si>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</si>
  <si>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</si>
  <si>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</si>
  <si>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</si>
  <si>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</si>
  <si>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</si>
  <si>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</si>
  <si>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</si>
  <si>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</si>
  <si>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</si>
  <si>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</si>
  <si>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</si>
  <si>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</si>
  <si>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</si>
  <si>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</si>
  <si>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</si>
  <si>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</si>
  <si>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</si>
  <si>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</si>
  <si>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</si>
  <si>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</si>
  <si>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</si>
  <si>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</si>
  <si>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</si>
  <si>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</si>
  <si>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</si>
  <si>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</si>
  <si>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</si>
  <si>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</si>
  <si>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</si>
  <si>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</si>
  <si>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</si>
  <si>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</si>
  <si>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</si>
  <si>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</si>
  <si>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</si>
  <si>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</si>
  <si>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</si>
  <si>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</si>
  <si>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</si>
  <si>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</si>
  <si>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</si>
  <si>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</si>
  <si>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</si>
  <si>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</si>
  <si>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</si>
  <si>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</si>
  <si>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</si>
  <si>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</si>
  <si>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</si>
  <si>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</si>
  <si>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</si>
  <si>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</si>
  <si>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</si>
  <si>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</si>
  <si>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</si>
  <si>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</si>
  <si>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</si>
  <si>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</si>
  <si>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</si>
  <si>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</si>
  <si>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</si>
  <si>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</si>
  <si>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</si>
  <si>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</si>
  <si>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</si>
  <si>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</si>
  <si>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</si>
  <si>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</si>
  <si>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</si>
  <si>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</si>
  <si>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</si>
  <si>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</si>
  <si>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</si>
  <si>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</si>
  <si>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</si>
  <si>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</si>
  <si>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</si>
  <si>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</si>
  <si>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</si>
  <si>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</si>
  <si>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</si>
  <si>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</si>
  <si>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</si>
  <si>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</si>
  <si>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</si>
  <si>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</si>
  <si>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</si>
  <si>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</si>
  <si>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</si>
  <si>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</si>
  <si>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</si>
  <si>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</si>
  <si>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</si>
  <si>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</si>
  <si>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</si>
  <si>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</si>
  <si>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</si>
  <si>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</si>
  <si>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</si>
  <si>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</si>
  <si>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</si>
  <si>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</si>
  <si>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</si>
  <si>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</si>
  <si>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</si>
  <si>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</si>
  <si>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</si>
  <si>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</si>
  <si>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</si>
  <si>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</si>
  <si>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</si>
  <si>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</si>
  <si>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</si>
  <si>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</si>
  <si>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</si>
  <si>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</si>
  <si>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</si>
  <si>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</si>
  <si>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</si>
  <si>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</si>
  <si>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</si>
  <si>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</si>
  <si>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</si>
  <si>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</si>
  <si>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</si>
  <si>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</si>
  <si>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</si>
  <si>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</si>
  <si>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</si>
  <si>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</si>
  <si>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</si>
  <si>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</si>
  <si>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</si>
  <si>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</si>
  <si>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</si>
  <si>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</si>
  <si>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</si>
  <si>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</si>
  <si>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</si>
  <si>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</si>
  <si>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</si>
  <si>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</si>
  <si>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</si>
  <si>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</si>
  <si>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</si>
  <si>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</si>
  <si>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</si>
  <si>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</si>
  <si>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</si>
  <si>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IMPORT</t>
  </si>
  <si>
    <t>DA</t>
  </si>
  <si>
    <t>AT 33 KV 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</si>
  <si>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</si>
  <si>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</si>
  <si>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</si>
  <si>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</si>
  <si>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</si>
  <si>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</si>
  <si>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</si>
  <si>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</si>
  <si>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</si>
  <si>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</si>
  <si>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</si>
  <si>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</si>
  <si>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</si>
  <si>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</si>
  <si>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</si>
  <si>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</si>
  <si>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</si>
  <si>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</si>
  <si>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</si>
  <si>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</si>
  <si>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</si>
  <si>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</si>
  <si>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</si>
  <si>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</si>
  <si>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</si>
  <si>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</si>
  <si>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</si>
  <si>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</si>
  <si>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</si>
  <si>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</si>
  <si>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</si>
  <si>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</si>
  <si>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</si>
  <si>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</si>
  <si>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</si>
  <si>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</si>
  <si>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</si>
  <si>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</si>
  <si>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</si>
  <si>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</si>
  <si>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</si>
  <si>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</si>
  <si>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</si>
  <si>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</si>
  <si>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</si>
  <si>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</si>
  <si>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</si>
  <si>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</si>
  <si>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</si>
  <si>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</si>
  <si>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</si>
  <si>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</si>
  <si>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</si>
  <si>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</si>
  <si>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</si>
  <si>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</si>
  <si>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</si>
  <si>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</si>
  <si>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</si>
  <si>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</si>
  <si>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</si>
  <si>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</si>
  <si>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</si>
  <si>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</si>
  <si>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</si>
  <si>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</si>
  <si>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</si>
  <si>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</si>
  <si>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</si>
  <si>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</si>
  <si>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</si>
  <si>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</si>
  <si>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</si>
  <si>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</si>
  <si>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</si>
  <si>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</si>
  <si>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</si>
  <si>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</si>
  <si>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</si>
  <si>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</si>
  <si>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</si>
  <si>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</si>
  <si>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</si>
  <si>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</si>
  <si>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</si>
  <si>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</si>
  <si>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</si>
  <si>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</si>
  <si>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</si>
  <si>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</si>
  <si>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</si>
  <si>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</si>
  <si>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</si>
  <si>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</si>
  <si>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</si>
  <si>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</si>
  <si>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</si>
  <si>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</si>
  <si>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</si>
  <si>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</si>
  <si>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</si>
  <si>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</si>
  <si>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</si>
  <si>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</si>
  <si>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</si>
  <si>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</si>
  <si>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</si>
  <si>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</si>
  <si>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</si>
  <si>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</si>
  <si>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</si>
  <si>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</si>
  <si>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</si>
  <si>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</si>
  <si>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</si>
  <si>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</si>
  <si>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</si>
  <si>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</si>
  <si>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</si>
  <si>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</si>
  <si>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</si>
  <si>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</si>
  <si>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</si>
  <si>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</si>
  <si>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</si>
  <si>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</si>
  <si>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</si>
  <si>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</si>
  <si>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</si>
  <si>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</si>
  <si>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</si>
  <si>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</si>
  <si>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</si>
  <si>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</si>
  <si>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</si>
  <si>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</si>
  <si>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</si>
  <si>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</si>
  <si>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</si>
  <si>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</si>
  <si>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</si>
  <si>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</si>
  <si>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</si>
  <si>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</si>
  <si>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</si>
  <si>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</si>
  <si>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</si>
  <si>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</si>
  <si>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</si>
  <si>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</si>
  <si>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</si>
  <si>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</si>
  <si>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</si>
  <si>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</si>
  <si>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</si>
  <si>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</si>
  <si>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</si>
  <si>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</si>
  <si>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</si>
  <si>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</si>
  <si>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</si>
  <si>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</si>
  <si>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</si>
  <si>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</si>
  <si>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</si>
  <si>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</si>
  <si>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</si>
  <si>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</si>
  <si>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</si>
  <si>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</si>
  <si>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</si>
  <si>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</si>
  <si>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</si>
  <si>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</si>
  <si>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</si>
  <si>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</si>
  <si>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</si>
  <si>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</si>
  <si>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</si>
  <si>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</si>
  <si>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</si>
  <si>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</si>
  <si>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</si>
  <si>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</si>
  <si>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</si>
  <si>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</si>
  <si>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</si>
  <si>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</si>
  <si>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</si>
  <si>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</si>
  <si>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</si>
  <si>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</si>
  <si>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</si>
  <si>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</si>
  <si>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</si>
  <si>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</si>
  <si>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</si>
  <si>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</si>
  <si>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</si>
  <si>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</si>
  <si>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</si>
  <si>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</si>
  <si>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</si>
  <si>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</si>
  <si>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</si>
  <si>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</si>
  <si>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</si>
  <si>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</si>
  <si>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</si>
  <si>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</si>
  <si>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</si>
  <si>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</si>
  <si>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</si>
  <si>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</si>
  <si>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</si>
  <si>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</si>
  <si>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</si>
  <si>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</si>
  <si>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</si>
  <si>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</si>
  <si>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</si>
  <si>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</si>
  <si>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</si>
  <si>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</si>
  <si>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</si>
  <si>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</si>
  <si>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</si>
  <si>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</si>
  <si>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</si>
  <si>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</si>
  <si>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</si>
  <si>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</si>
  <si>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MwH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</si>
  <si>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</si>
  <si>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</si>
  <si>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</si>
  <si>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</si>
  <si>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</si>
  <si>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</si>
  <si>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</si>
  <si>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</si>
  <si>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</si>
  <si>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</si>
  <si>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</si>
  <si>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</si>
  <si>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</si>
  <si>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</si>
  <si>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</si>
  <si>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</si>
  <si>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</si>
  <si>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</si>
  <si>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</si>
  <si>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</si>
  <si>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</si>
  <si>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</si>
  <si>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</si>
  <si>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</si>
  <si>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</si>
  <si>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</si>
  <si>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</si>
  <si>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</si>
  <si>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</si>
  <si>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</si>
  <si>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</si>
  <si>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</si>
  <si>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</si>
  <si>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</si>
  <si>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</si>
  <si>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</si>
  <si>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</si>
  <si>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</si>
  <si>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</si>
  <si>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</si>
  <si>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</si>
  <si>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</si>
  <si>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</si>
  <si>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</si>
  <si>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</si>
  <si>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</si>
  <si>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</si>
  <si>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</si>
  <si>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</si>
  <si>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</si>
  <si>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</si>
  <si>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</si>
  <si>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</si>
  <si>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</si>
  <si>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</si>
  <si>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</si>
  <si>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</si>
  <si>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</si>
  <si>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</si>
  <si>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</si>
  <si>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</si>
  <si>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</si>
  <si>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</si>
  <si>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</si>
  <si>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</si>
  <si>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</si>
  <si>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</si>
  <si>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</si>
  <si>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</si>
  <si>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</si>
  <si>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</si>
  <si>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</si>
  <si>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</si>
  <si>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</si>
  <si>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</si>
  <si>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</si>
  <si>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</si>
  <si>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</si>
  <si>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</si>
  <si>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</si>
  <si>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</si>
  <si>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</si>
  <si>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</si>
  <si>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</si>
  <si>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</si>
  <si>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</si>
  <si>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</si>
  <si>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</si>
  <si>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</si>
  <si>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</si>
  <si>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</si>
  <si>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</si>
  <si>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</si>
  <si>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</si>
  <si>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</si>
  <si>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</si>
  <si>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</si>
  <si>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</si>
  <si>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</si>
  <si>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</si>
  <si>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</si>
  <si>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</si>
  <si>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</si>
  <si>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</si>
  <si>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</si>
  <si>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</si>
  <si>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</si>
  <si>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</si>
  <si>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</si>
  <si>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</si>
  <si>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</si>
  <si>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</si>
  <si>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</si>
  <si>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</si>
  <si>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</si>
  <si>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</si>
  <si>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</si>
  <si>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</si>
  <si>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</si>
  <si>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</si>
  <si>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</si>
  <si>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</si>
  <si>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</si>
  <si>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</si>
  <si>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</si>
  <si>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</si>
  <si>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</si>
  <si>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</si>
  <si>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</si>
  <si>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</si>
  <si>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</si>
  <si>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</si>
  <si>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</si>
  <si>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</si>
  <si>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</si>
  <si>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</si>
  <si>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</si>
  <si>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</si>
  <si>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</si>
  <si>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</si>
  <si>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</si>
  <si>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</si>
  <si>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</si>
  <si>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</si>
  <si>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</si>
  <si>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</si>
  <si>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</si>
  <si>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</si>
  <si>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</si>
  <si>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</si>
  <si>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</si>
  <si>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</si>
  <si>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</si>
  <si>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</si>
  <si>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</si>
  <si>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DVB-359</t>
  </si>
  <si>
    <t>DVB-558</t>
  </si>
  <si>
    <t>6.8.04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</si>
  <si>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</si>
  <si>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</si>
  <si>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</si>
  <si>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</si>
  <si>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</si>
  <si>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</si>
  <si>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</si>
  <si>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</si>
  <si>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</si>
  <si>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</si>
  <si>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</si>
  <si>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</si>
  <si>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</si>
  <si>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</si>
  <si>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</si>
  <si>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</si>
  <si>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</si>
  <si>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</si>
  <si>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</si>
  <si>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</si>
  <si>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</si>
  <si>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</si>
  <si>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</si>
  <si>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</si>
  <si>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</si>
  <si>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</si>
  <si>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</si>
  <si>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</si>
  <si>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</si>
  <si>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</si>
  <si>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</si>
  <si>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</si>
  <si>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</si>
  <si>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</si>
  <si>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</si>
  <si>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</si>
  <si>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</si>
  <si>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</si>
  <si>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</si>
  <si>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</si>
  <si>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RDG. LAST DAY OF PREVIOUS MONTH</t>
  </si>
  <si>
    <t>RDG. LAST DAY OF CURRENT MONTH</t>
  </si>
  <si>
    <t>GEETA COLONY</t>
  </si>
  <si>
    <t>I/C-II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</si>
  <si>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</si>
  <si>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</si>
  <si>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</si>
  <si>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</si>
  <si>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</si>
  <si>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</si>
  <si>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</si>
  <si>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</si>
  <si>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</si>
  <si>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</si>
  <si>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</si>
  <si>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</si>
  <si>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</si>
  <si>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</si>
  <si>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</si>
  <si>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</si>
  <si>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</si>
  <si>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</si>
  <si>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</si>
  <si>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</si>
  <si>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</si>
  <si>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</si>
  <si>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</si>
  <si>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</si>
  <si>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</si>
  <si>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</si>
  <si>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</si>
  <si>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</si>
  <si>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</si>
  <si>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</si>
  <si>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</si>
  <si>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</si>
  <si>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</si>
  <si>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</si>
  <si>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</si>
  <si>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</si>
  <si>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</si>
  <si>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</si>
  <si>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</si>
  <si>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</si>
  <si>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</si>
  <si>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</si>
  <si>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</si>
  <si>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</si>
  <si>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</si>
  <si>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</si>
  <si>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</si>
  <si>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</si>
  <si>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</si>
  <si>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</si>
  <si>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</si>
  <si>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</si>
  <si>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</si>
  <si>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</si>
  <si>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</si>
  <si>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</si>
  <si>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</si>
  <si>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</si>
  <si>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</si>
  <si>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</si>
  <si>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</si>
  <si>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</si>
  <si>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</si>
  <si>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</si>
  <si>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</si>
  <si>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</si>
  <si>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</si>
  <si>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</si>
  <si>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</si>
  <si>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</si>
  <si>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</si>
  <si>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</si>
  <si>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</si>
  <si>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</si>
  <si>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</si>
  <si>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</si>
  <si>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</si>
  <si>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</si>
  <si>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</si>
  <si>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</si>
  <si>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</si>
  <si>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</si>
  <si>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</si>
  <si>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</si>
  <si>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</si>
  <si>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</si>
  <si>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</si>
  <si>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</si>
  <si>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</si>
  <si>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</si>
  <si>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</si>
  <si>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</si>
  <si>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</si>
  <si>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</si>
  <si>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</si>
  <si>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</si>
  <si>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</si>
  <si>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</si>
  <si>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</si>
  <si>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</si>
  <si>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</si>
  <si>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</si>
  <si>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</si>
  <si>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</si>
  <si>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</si>
  <si>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</si>
  <si>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</si>
  <si>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</si>
  <si>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</si>
  <si>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</si>
  <si>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</si>
  <si>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</si>
  <si>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</si>
  <si>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</si>
  <si>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</si>
  <si>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</si>
  <si>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</si>
  <si>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</si>
  <si>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</si>
  <si>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</si>
  <si>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</si>
  <si>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</si>
  <si>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</si>
  <si>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</si>
  <si>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</si>
  <si>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</si>
  <si>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</si>
  <si>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</si>
  <si>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</si>
  <si>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</si>
  <si>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</si>
  <si>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</si>
  <si>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</si>
  <si>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</si>
  <si>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</si>
  <si>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</si>
  <si>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</si>
  <si>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</si>
  <si>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</si>
  <si>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</si>
  <si>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</si>
  <si>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</si>
  <si>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</si>
  <si>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</si>
  <si>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</si>
  <si>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</si>
  <si>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</si>
  <si>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</si>
  <si>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</si>
  <si>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</si>
  <si>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</si>
  <si>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</si>
  <si>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</si>
  <si>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</si>
  <si>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</si>
  <si>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</si>
  <si>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</si>
  <si>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</si>
  <si>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</si>
  <si>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</si>
  <si>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</si>
  <si>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</si>
  <si>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</si>
  <si>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</si>
  <si>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</si>
  <si>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</si>
  <si>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</si>
  <si>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</si>
  <si>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</si>
  <si>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</si>
  <si>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</si>
  <si>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</si>
  <si>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</si>
  <si>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</si>
  <si>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</si>
  <si>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</si>
  <si>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</si>
  <si>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</si>
  <si>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</si>
  <si>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</si>
  <si>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</si>
  <si>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</si>
  <si>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</si>
  <si>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</si>
  <si>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</si>
  <si>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</si>
  <si>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</si>
  <si>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</si>
  <si>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</si>
  <si>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</si>
  <si>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</si>
  <si>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</si>
  <si>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</si>
  <si>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</si>
  <si>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</si>
  <si>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</si>
  <si>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</si>
  <si>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 xml:space="preserve">REACTIVE ENERGY BILL OF </t>
  </si>
  <si>
    <t xml:space="preserve">    DELHI TRANSCO LIMITED</t>
  </si>
  <si>
    <t xml:space="preserve">       REACTIVE ENERGY CONSUMPTION STATEMENT </t>
  </si>
  <si>
    <t xml:space="preserve">  REACTIVE ENERGY BILL OF </t>
  </si>
  <si>
    <t xml:space="preserve">          REACTIVE ENERGY CONSUMPTION STATEMENT </t>
  </si>
  <si>
    <t xml:space="preserve">ENERGY DEMAND </t>
  </si>
  <si>
    <t xml:space="preserve">   REACTIVE ENERGY CONSUMPTION STATEMENT </t>
  </si>
  <si>
    <t>ENERGY DEMAND</t>
  </si>
  <si>
    <t xml:space="preserve">                    ENERGY CONSUMPTION STATEMENT </t>
  </si>
  <si>
    <t>REACTIVE ENERGY CONSUMPTION STATEMENT</t>
  </si>
  <si>
    <t xml:space="preserve">     REACTIVE ENERGY BILL OF </t>
  </si>
  <si>
    <t xml:space="preserve">REACTIVE ENERGY CONSUMPTION STATEMENT </t>
  </si>
  <si>
    <t>meter replaced on 6/11/2009</t>
  </si>
  <si>
    <t>meter removed</t>
  </si>
  <si>
    <t>JANUARY-10</t>
  </si>
  <si>
    <t>FEBRUARY-10</t>
  </si>
  <si>
    <t xml:space="preserve">PERIOD 1st February -2010 TO 28th February -2010 </t>
  </si>
  <si>
    <t>AT 33/11 KV LEVEL</t>
  </si>
  <si>
    <t>Note :Sharing taken from wk-45 abt bill 2009-10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</si>
</sst>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E+00;\ᳬ"/>
    <numFmt numFmtId="178" formatCode="0.000E+00;\࣬"/>
    <numFmt numFmtId="179" formatCode="0.00E+00;\࣬"/>
    <numFmt numFmtId="180" formatCode="0.0E+00;\࣬"/>
    <numFmt numFmtId="181" formatCode="0E+00;\࣬"/>
    <numFmt numFmtId="182" formatCode="0.00000E+00;\拴"/>
    <numFmt numFmtId="183" formatCode="0.00000E+00;\㗜"/>
    <numFmt numFmtId="184" formatCode="0.0000E+00;\㗜"/>
    <numFmt numFmtId="185" formatCode="0.000E+00;\㗜"/>
    <numFmt numFmtId="186" formatCode="0.00E+00;\㗜"/>
    <numFmt numFmtId="187" formatCode="0.0E+00;\㗜"/>
    <numFmt numFmtId="188" formatCode="0E+00;\㗜"/>
    <numFmt numFmtId="189" formatCode="0.000000000"/>
    <numFmt numFmtId="190" formatCode="0.0000000000"/>
    <numFmt numFmtId="191" formatCode="0.00000000000"/>
    <numFmt numFmtId="192" formatCode="0.000%"/>
    <numFmt numFmtId="193" formatCode="0.0000%"/>
    <numFmt numFmtId="194" formatCode="0.000000000000"/>
  </numFmts>
  <fonts count="5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/>
    </xf>
    <xf numFmtId="174" fontId="24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0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75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74" fontId="9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 horizontal="center"/>
    </xf>
    <xf numFmtId="174" fontId="2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3" fillId="0" borderId="0" xfId="0" applyFont="1" applyAlignment="1">
      <alignment/>
    </xf>
    <xf numFmtId="0" fontId="20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74" fontId="34" fillId="0" borderId="0" xfId="0" applyNumberFormat="1" applyFont="1" applyBorder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5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left"/>
    </xf>
    <xf numFmtId="174" fontId="3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4" fontId="26" fillId="0" borderId="0" xfId="0" applyNumberFormat="1" applyFont="1" applyFill="1" applyAlignment="1">
      <alignment/>
    </xf>
    <xf numFmtId="174" fontId="2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38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6" fontId="14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/>
    </xf>
    <xf numFmtId="0" fontId="43" fillId="0" borderId="0" xfId="0" applyFont="1" applyBorder="1" applyAlignment="1">
      <alignment/>
    </xf>
    <xf numFmtId="174" fontId="43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175" fontId="14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44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2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75" fontId="3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74" fontId="5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0" fontId="22" fillId="0" borderId="0" xfId="0" applyFont="1" applyAlignment="1">
      <alignment/>
    </xf>
    <xf numFmtId="174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5" fillId="0" borderId="9" xfId="0" applyFont="1" applyBorder="1" applyAlignment="1">
      <alignment/>
    </xf>
    <xf numFmtId="0" fontId="3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0" fillId="0" borderId="1" xfId="0" applyFont="1" applyBorder="1" applyAlignment="1">
      <alignment/>
    </xf>
    <xf numFmtId="0" fontId="38" fillId="0" borderId="1" xfId="0" applyFont="1" applyBorder="1" applyAlignment="1">
      <alignment/>
    </xf>
    <xf numFmtId="0" fontId="4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" xfId="0" applyFont="1" applyBorder="1" applyAlignment="1">
      <alignment/>
    </xf>
    <xf numFmtId="0" fontId="46" fillId="0" borderId="1" xfId="0" applyFont="1" applyBorder="1" applyAlignment="1">
      <alignment horizontal="right"/>
    </xf>
    <xf numFmtId="0" fontId="46" fillId="0" borderId="0" xfId="0" applyFont="1" applyBorder="1" applyAlignment="1">
      <alignment/>
    </xf>
    <xf numFmtId="174" fontId="46" fillId="0" borderId="0" xfId="0" applyNumberFormat="1" applyFont="1" applyBorder="1" applyAlignment="1">
      <alignment horizontal="center"/>
    </xf>
    <xf numFmtId="0" fontId="30" fillId="0" borderId="1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5" fillId="0" borderId="1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7" fillId="0" borderId="1" xfId="0" applyFont="1" applyBorder="1" applyAlignment="1">
      <alignment horizontal="right"/>
    </xf>
    <xf numFmtId="0" fontId="47" fillId="0" borderId="0" xfId="0" applyFont="1" applyFill="1" applyBorder="1" applyAlignment="1">
      <alignment/>
    </xf>
    <xf numFmtId="175" fontId="45" fillId="0" borderId="0" xfId="0" applyNumberFormat="1" applyFont="1" applyBorder="1" applyAlignment="1">
      <alignment horizontal="center"/>
    </xf>
    <xf numFmtId="0" fontId="45" fillId="0" borderId="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173" fontId="45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173" fontId="45" fillId="0" borderId="0" xfId="0" applyNumberFormat="1" applyFont="1" applyBorder="1" applyAlignment="1">
      <alignment horizontal="center"/>
    </xf>
    <xf numFmtId="174" fontId="4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8" fillId="0" borderId="1" xfId="0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39" fillId="0" borderId="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/>
    </xf>
    <xf numFmtId="174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8" fillId="0" borderId="2" xfId="0" applyFont="1" applyBorder="1" applyAlignment="1" quotePrefix="1">
      <alignment/>
    </xf>
    <xf numFmtId="0" fontId="39" fillId="0" borderId="3" xfId="0" applyFont="1" applyBorder="1" applyAlignment="1">
      <alignment horizontal="right"/>
    </xf>
    <xf numFmtId="0" fontId="39" fillId="0" borderId="4" xfId="0" applyFont="1" applyBorder="1" applyAlignment="1">
      <alignment horizontal="left"/>
    </xf>
    <xf numFmtId="0" fontId="38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9" fillId="0" borderId="1" xfId="0" applyFont="1" applyBorder="1" applyAlignment="1">
      <alignment/>
    </xf>
    <xf numFmtId="0" fontId="50" fillId="0" borderId="1" xfId="0" applyFont="1" applyBorder="1" applyAlignment="1">
      <alignment/>
    </xf>
    <xf numFmtId="0" fontId="51" fillId="0" borderId="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174" fontId="53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53" fillId="0" borderId="1" xfId="0" applyFont="1" applyBorder="1" applyAlignment="1">
      <alignment horizontal="center"/>
    </xf>
    <xf numFmtId="0" fontId="54" fillId="0" borderId="0" xfId="0" applyFont="1" applyBorder="1" applyAlignment="1">
      <alignment/>
    </xf>
    <xf numFmtId="17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5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55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3" fillId="0" borderId="1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2" xfId="0" applyFont="1" applyBorder="1" applyAlignment="1">
      <alignment horizontal="center"/>
    </xf>
    <xf numFmtId="174" fontId="52" fillId="0" borderId="0" xfId="0" applyNumberFormat="1" applyFont="1" applyBorder="1" applyAlignment="1">
      <alignment horizontal="center"/>
    </xf>
    <xf numFmtId="174" fontId="5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2" xfId="0" applyNumberFormat="1" applyBorder="1" applyAlignment="1">
      <alignment/>
    </xf>
    <xf numFmtId="174" fontId="5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54" fillId="0" borderId="2" xfId="0" applyFont="1" applyBorder="1" applyAlignment="1">
      <alignment/>
    </xf>
    <xf numFmtId="0" fontId="52" fillId="0" borderId="1" xfId="0" applyFont="1" applyBorder="1" applyAlignment="1">
      <alignment/>
    </xf>
    <xf numFmtId="0" fontId="52" fillId="0" borderId="2" xfId="0" applyFont="1" applyBorder="1" applyAlignment="1">
      <alignment/>
    </xf>
    <xf numFmtId="0" fontId="56" fillId="0" borderId="1" xfId="0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5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quotePrefix="1">
      <alignment/>
    </xf>
    <xf numFmtId="49" fontId="21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L130">
      <selection activeCell="U61" sqref="U61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6" customWidth="1"/>
    <col min="16" max="16" width="8.140625" style="86" customWidth="1"/>
    <col min="17" max="17" width="7.00390625" style="86" hidden="1" customWidth="1"/>
    <col min="18" max="18" width="6.140625" style="86" customWidth="1"/>
    <col min="19" max="19" width="4.28125" style="86" customWidth="1"/>
    <col min="20" max="20" width="7.8515625" style="86" customWidth="1"/>
    <col min="21" max="21" width="9.140625" style="86" customWidth="1"/>
    <col min="22" max="22" width="9.00390625" style="86" customWidth="1"/>
    <col min="23" max="23" width="10.57421875" style="86" customWidth="1"/>
    <col min="24" max="24" width="10.00390625" style="86" customWidth="1"/>
    <col min="25" max="25" width="10.140625" style="86" customWidth="1"/>
    <col min="26" max="26" width="29.28125" style="57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8" t="s">
        <v>301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7"/>
      <c r="AA1" s="51" t="s">
        <v>236</v>
      </c>
      <c r="AB1" s="51"/>
      <c r="AC1" s="8"/>
      <c r="CD1" s="65" t="s">
        <v>248</v>
      </c>
      <c r="DF1" s="21"/>
    </row>
    <row r="2" spans="3:110" ht="26.25">
      <c r="C2" s="16" t="s">
        <v>304</v>
      </c>
      <c r="O2" s="90" t="s">
        <v>664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7"/>
      <c r="AA2" s="19"/>
      <c r="AB2" s="19"/>
      <c r="AC2" s="8"/>
      <c r="BK2" s="50" t="s">
        <v>192</v>
      </c>
      <c r="DF2" s="2"/>
    </row>
    <row r="3" spans="2:110" ht="23.25">
      <c r="B3" s="454" t="s">
        <v>803</v>
      </c>
      <c r="H3" s="456" t="s">
        <v>818</v>
      </c>
      <c r="O3" s="87" t="s">
        <v>812</v>
      </c>
      <c r="P3" s="82"/>
      <c r="Q3" s="82"/>
      <c r="R3" s="82"/>
      <c r="S3" s="82"/>
      <c r="T3" s="82"/>
      <c r="U3" s="82"/>
      <c r="V3" s="448" t="str">
        <f>H3</f>
        <v>FEBRUARY-10</v>
      </c>
      <c r="W3" s="30"/>
      <c r="X3" s="30"/>
      <c r="Y3" s="30"/>
      <c r="Z3" s="257" t="s">
        <v>225</v>
      </c>
      <c r="DF3" s="2"/>
    </row>
    <row r="4" spans="3:141" ht="25.5">
      <c r="C4" s="46"/>
      <c r="E4" t="s">
        <v>745</v>
      </c>
      <c r="O4" s="140" t="s">
        <v>589</v>
      </c>
      <c r="Q4" s="30"/>
      <c r="R4" s="30"/>
      <c r="S4" s="82"/>
      <c r="T4" s="82"/>
      <c r="U4" s="82"/>
      <c r="V4" s="82"/>
      <c r="W4" s="30"/>
      <c r="X4" s="30"/>
      <c r="Y4" s="30"/>
      <c r="Z4" s="177"/>
      <c r="AB4" s="187" t="s">
        <v>654</v>
      </c>
      <c r="AC4" s="241" t="s">
        <v>622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224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750</v>
      </c>
      <c r="N5" s="30" t="s">
        <v>208</v>
      </c>
      <c r="O5" s="92" t="s">
        <v>177</v>
      </c>
      <c r="P5" s="93" t="s">
        <v>25</v>
      </c>
      <c r="Q5" s="93" t="s">
        <v>26</v>
      </c>
      <c r="R5" s="93" t="s">
        <v>139</v>
      </c>
      <c r="S5" s="93" t="s">
        <v>90</v>
      </c>
      <c r="T5" s="93" t="s">
        <v>43</v>
      </c>
      <c r="U5" s="437" t="str">
        <f>H3</f>
        <v>FEBRUARY-10</v>
      </c>
      <c r="V5" s="445" t="s">
        <v>817</v>
      </c>
      <c r="W5" s="93" t="s">
        <v>206</v>
      </c>
      <c r="X5" s="93" t="s">
        <v>207</v>
      </c>
      <c r="Y5" s="93" t="s">
        <v>698</v>
      </c>
      <c r="Z5" s="178"/>
      <c r="AA5" s="2" t="s">
        <v>177</v>
      </c>
      <c r="AB5" s="2"/>
      <c r="AF5" s="18"/>
      <c r="AG5" s="18"/>
      <c r="AP5" s="18"/>
      <c r="BJ5" s="3" t="s">
        <v>177</v>
      </c>
      <c r="BK5" s="3" t="s">
        <v>25</v>
      </c>
      <c r="BL5" s="3" t="s">
        <v>26</v>
      </c>
      <c r="BM5" s="3" t="s">
        <v>139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243</v>
      </c>
      <c r="CC5" s="3" t="s">
        <v>249</v>
      </c>
      <c r="CD5" s="3" t="s">
        <v>250</v>
      </c>
      <c r="CE5" s="3" t="s">
        <v>251</v>
      </c>
      <c r="CF5" s="3" t="s">
        <v>252</v>
      </c>
      <c r="CG5" s="3" t="s">
        <v>253</v>
      </c>
      <c r="CH5" s="3" t="s">
        <v>254</v>
      </c>
      <c r="CI5" s="3" t="s">
        <v>255</v>
      </c>
      <c r="CJ5" s="3" t="s">
        <v>256</v>
      </c>
      <c r="CK5" s="3" t="s">
        <v>257</v>
      </c>
      <c r="CL5" s="3" t="s">
        <v>258</v>
      </c>
      <c r="CM5" s="3" t="s">
        <v>259</v>
      </c>
      <c r="CN5" s="3" t="s">
        <v>260</v>
      </c>
      <c r="CO5" s="3" t="s">
        <v>261</v>
      </c>
      <c r="CP5" s="3" t="s">
        <v>262</v>
      </c>
      <c r="CQ5" s="3" t="s">
        <v>263</v>
      </c>
      <c r="CR5" s="3" t="s">
        <v>264</v>
      </c>
      <c r="CS5" s="3" t="s">
        <v>265</v>
      </c>
      <c r="CT5" s="3" t="s">
        <v>266</v>
      </c>
      <c r="CU5" s="3" t="s">
        <v>267</v>
      </c>
      <c r="CV5" s="3" t="s">
        <v>268</v>
      </c>
      <c r="CW5" s="3" t="s">
        <v>269</v>
      </c>
      <c r="CX5" s="3" t="s">
        <v>270</v>
      </c>
      <c r="CY5" s="3" t="s">
        <v>271</v>
      </c>
      <c r="CZ5" s="3" t="s">
        <v>272</v>
      </c>
      <c r="DA5" s="3" t="s">
        <v>273</v>
      </c>
      <c r="DB5" s="3" t="s">
        <v>274</v>
      </c>
      <c r="DC5" s="3" t="s">
        <v>275</v>
      </c>
      <c r="DD5" s="3" t="s">
        <v>276</v>
      </c>
      <c r="DE5" s="3" t="s">
        <v>277</v>
      </c>
      <c r="DF5" s="3" t="s">
        <v>278</v>
      </c>
      <c r="DG5" s="3" t="s">
        <v>279</v>
      </c>
    </row>
    <row r="6" spans="15:110" ht="15" customHeight="1">
      <c r="O6" s="103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7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30">
        <v>2</v>
      </c>
      <c r="O7" s="69" t="s">
        <v>52</v>
      </c>
      <c r="P7" s="72">
        <v>4864884</v>
      </c>
      <c r="Q7" s="30">
        <v>0</v>
      </c>
      <c r="R7" s="64" t="s">
        <v>659</v>
      </c>
      <c r="S7" s="59" t="s">
        <v>699</v>
      </c>
      <c r="T7" s="64">
        <v>1000</v>
      </c>
      <c r="U7" s="30"/>
      <c r="V7" s="30"/>
      <c r="W7" s="64">
        <f>U7-V7</f>
        <v>0</v>
      </c>
      <c r="X7" s="64">
        <f>T7*W7</f>
        <v>0</v>
      </c>
      <c r="Y7" s="96">
        <f>IF(S7="Kvarh(Lag)",X7/1000000,X7/1000)</f>
        <v>0</v>
      </c>
      <c r="Z7" s="179"/>
      <c r="AA7" s="2" t="s">
        <v>52</v>
      </c>
      <c r="AB7" s="64">
        <f>BH7</f>
        <v>0</v>
      </c>
      <c r="AC7" s="64">
        <v>0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4">
        <v>0</v>
      </c>
      <c r="BI7" s="4"/>
      <c r="BJ7" s="4" t="s">
        <v>52</v>
      </c>
      <c r="BK7" s="6" t="s">
        <v>322</v>
      </c>
      <c r="BL7" s="4">
        <v>0</v>
      </c>
      <c r="BM7" s="4" t="s">
        <v>166</v>
      </c>
      <c r="BN7" s="4" t="s">
        <v>142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38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0"/>
      <c r="O8" s="103" t="s">
        <v>58</v>
      </c>
      <c r="P8" s="72"/>
      <c r="Q8" s="30"/>
      <c r="R8" s="30"/>
      <c r="S8" s="30"/>
      <c r="T8" s="64"/>
      <c r="U8" s="30"/>
      <c r="V8" s="30"/>
      <c r="W8" s="64"/>
      <c r="X8" s="64"/>
      <c r="Y8" s="99">
        <f>SUM(Y7:Y7)</f>
        <v>0</v>
      </c>
      <c r="Z8" s="177"/>
      <c r="AA8" s="7" t="s">
        <v>58</v>
      </c>
      <c r="AB8" s="64"/>
      <c r="AC8" s="7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38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69" t="s">
        <v>54</v>
      </c>
      <c r="P9" s="72">
        <v>4864904</v>
      </c>
      <c r="Q9" s="30">
        <v>0</v>
      </c>
      <c r="R9" s="64" t="s">
        <v>659</v>
      </c>
      <c r="S9" s="59" t="s">
        <v>699</v>
      </c>
      <c r="T9" s="64">
        <v>1000</v>
      </c>
      <c r="U9" s="30">
        <v>126590</v>
      </c>
      <c r="V9" s="30">
        <v>123476</v>
      </c>
      <c r="W9" s="64">
        <f>U9-V9</f>
        <v>3114</v>
      </c>
      <c r="X9" s="64">
        <f>T9*W9</f>
        <v>3114000</v>
      </c>
      <c r="Y9" s="96">
        <f>IF(S9="Kvarh(Lag)",X9/1000000,X9/1000)</f>
        <v>3.114</v>
      </c>
      <c r="Z9" s="179"/>
      <c r="AA9" s="2" t="s">
        <v>54</v>
      </c>
      <c r="AB9" s="64">
        <f>BH9</f>
        <v>1218839</v>
      </c>
      <c r="AC9" s="64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4"/>
      <c r="AY9" s="154"/>
      <c r="AZ9" s="154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323</v>
      </c>
      <c r="BL9" s="4">
        <v>0</v>
      </c>
      <c r="BM9" s="4" t="s">
        <v>166</v>
      </c>
      <c r="BN9" s="4" t="s">
        <v>142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38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69" t="s">
        <v>55</v>
      </c>
      <c r="P10" s="72">
        <v>4902499</v>
      </c>
      <c r="Q10" s="30"/>
      <c r="R10" s="64" t="s">
        <v>659</v>
      </c>
      <c r="S10" s="59" t="s">
        <v>699</v>
      </c>
      <c r="T10" s="64">
        <v>1000</v>
      </c>
      <c r="U10" s="30">
        <v>43517</v>
      </c>
      <c r="V10" s="30">
        <v>41111</v>
      </c>
      <c r="W10" s="64">
        <f>U10-V10</f>
        <v>2406</v>
      </c>
      <c r="X10" s="64">
        <f>T10*W10</f>
        <v>2406000</v>
      </c>
      <c r="Y10" s="96">
        <f>IF(S10="Kvarh(Lag)",X10/1000000,X10/1000)</f>
        <v>2.406</v>
      </c>
      <c r="Z10" s="179"/>
      <c r="AA10" s="2" t="s">
        <v>55</v>
      </c>
      <c r="AB10" s="64">
        <f>BH10</f>
        <v>1595.02</v>
      </c>
      <c r="AC10" s="64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4"/>
      <c r="AY10" s="154"/>
      <c r="AZ10" s="154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324</v>
      </c>
      <c r="BL10" s="4">
        <v>0</v>
      </c>
      <c r="BM10" s="4" t="s">
        <v>166</v>
      </c>
      <c r="BN10" s="4" t="s">
        <v>325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38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69" t="s">
        <v>59</v>
      </c>
      <c r="P11" s="72">
        <v>4864905</v>
      </c>
      <c r="Q11" s="30">
        <v>0</v>
      </c>
      <c r="R11" s="64" t="s">
        <v>166</v>
      </c>
      <c r="S11" s="59" t="s">
        <v>699</v>
      </c>
      <c r="T11" s="64">
        <v>1000</v>
      </c>
      <c r="U11" s="30">
        <v>52857</v>
      </c>
      <c r="V11" s="30">
        <v>52402</v>
      </c>
      <c r="W11" s="64">
        <f>U11-V11</f>
        <v>455</v>
      </c>
      <c r="X11" s="64">
        <f>T11*W11</f>
        <v>455000</v>
      </c>
      <c r="Y11" s="96">
        <f>IF(S11="Kvarh(Lag)",X11/1000000,X11/1000)</f>
        <v>0.455</v>
      </c>
      <c r="Z11" s="179"/>
      <c r="AA11" s="2" t="s">
        <v>59</v>
      </c>
      <c r="AB11" s="64">
        <f>BH11</f>
        <v>1246474</v>
      </c>
      <c r="AC11" s="64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326</v>
      </c>
      <c r="BL11" s="4">
        <v>0</v>
      </c>
      <c r="BM11" s="4" t="s">
        <v>166</v>
      </c>
      <c r="BN11" s="4" t="s">
        <v>142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38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3" t="s">
        <v>61</v>
      </c>
      <c r="P12" s="72"/>
      <c r="Q12" s="30"/>
      <c r="R12" s="30"/>
      <c r="S12" s="30"/>
      <c r="T12" s="64"/>
      <c r="U12" s="30"/>
      <c r="V12" s="30"/>
      <c r="W12" s="64"/>
      <c r="X12" s="64"/>
      <c r="Y12" s="70"/>
      <c r="Z12" s="177"/>
      <c r="AA12" s="7" t="s">
        <v>61</v>
      </c>
      <c r="AB12" s="64"/>
      <c r="AC12" s="7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38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69" t="s">
        <v>54</v>
      </c>
      <c r="P13" s="72">
        <v>4864912</v>
      </c>
      <c r="Q13" s="30">
        <v>0</v>
      </c>
      <c r="R13" s="64" t="s">
        <v>659</v>
      </c>
      <c r="S13" s="59" t="s">
        <v>699</v>
      </c>
      <c r="T13" s="64">
        <v>1000</v>
      </c>
      <c r="U13" s="30">
        <v>240170</v>
      </c>
      <c r="V13" s="30">
        <v>240170</v>
      </c>
      <c r="W13" s="64">
        <f>U13-V13</f>
        <v>0</v>
      </c>
      <c r="X13" s="64">
        <f>T13*W13</f>
        <v>0</v>
      </c>
      <c r="Y13" s="96">
        <f>IF(S13="Kvarh(Lag)",X13/1000000,X13/1000)</f>
        <v>0</v>
      </c>
      <c r="Z13" s="179"/>
      <c r="AA13" s="79" t="s">
        <v>54</v>
      </c>
      <c r="AB13" s="64">
        <f>BH13</f>
        <v>521679</v>
      </c>
      <c r="AC13" s="64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4"/>
      <c r="AO13" s="64"/>
      <c r="AP13" s="79"/>
      <c r="AQ13" s="79"/>
      <c r="AR13" s="79"/>
      <c r="AS13" s="79"/>
      <c r="AT13" s="64"/>
      <c r="AU13" s="64"/>
      <c r="AV13" s="64"/>
      <c r="AW13" s="64"/>
      <c r="AX13" s="154"/>
      <c r="AY13" s="154"/>
      <c r="AZ13" s="154"/>
      <c r="BA13" s="64"/>
      <c r="BB13" s="64"/>
      <c r="BC13" s="64"/>
      <c r="BD13" s="64"/>
      <c r="BE13" s="64"/>
      <c r="BF13" s="64"/>
      <c r="BG13" s="64"/>
      <c r="BH13" s="64">
        <v>521679</v>
      </c>
      <c r="BI13" s="4"/>
      <c r="BJ13" s="4" t="s">
        <v>54</v>
      </c>
      <c r="BK13" s="6" t="s">
        <v>569</v>
      </c>
      <c r="BL13" s="4">
        <v>0</v>
      </c>
      <c r="BM13" s="4" t="s">
        <v>166</v>
      </c>
      <c r="BN13" s="4" t="s">
        <v>142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38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69" t="s">
        <v>55</v>
      </c>
      <c r="P14" s="72">
        <v>4864913</v>
      </c>
      <c r="Q14" s="30">
        <v>0</v>
      </c>
      <c r="R14" s="64" t="s">
        <v>659</v>
      </c>
      <c r="S14" s="59" t="s">
        <v>699</v>
      </c>
      <c r="T14" s="64">
        <v>1000</v>
      </c>
      <c r="U14" s="30">
        <v>296993</v>
      </c>
      <c r="V14" s="30">
        <v>290594</v>
      </c>
      <c r="W14" s="64">
        <f>U14-V14</f>
        <v>6399</v>
      </c>
      <c r="X14" s="64">
        <f>T14*W14</f>
        <v>6399000</v>
      </c>
      <c r="Y14" s="96">
        <f>IF(S14="Kvarh(Lag)",X14/1000000,X14/1000)</f>
        <v>6.399</v>
      </c>
      <c r="Z14" s="228"/>
      <c r="AA14" s="79" t="s">
        <v>55</v>
      </c>
      <c r="AB14" s="64">
        <f>BH14</f>
        <v>212532</v>
      </c>
      <c r="AC14" s="64">
        <v>195553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79"/>
      <c r="AQ14" s="79"/>
      <c r="AR14" s="79"/>
      <c r="AS14" s="79"/>
      <c r="AT14" s="64"/>
      <c r="AU14" s="64"/>
      <c r="AV14" s="64"/>
      <c r="AW14" s="64"/>
      <c r="AX14" s="154"/>
      <c r="AY14" s="154"/>
      <c r="AZ14" s="154"/>
      <c r="BA14" s="64"/>
      <c r="BB14" s="64"/>
      <c r="BC14" s="64"/>
      <c r="BD14" s="64"/>
      <c r="BE14" s="64"/>
      <c r="BF14" s="64"/>
      <c r="BG14" s="64"/>
      <c r="BH14" s="64">
        <v>212532</v>
      </c>
      <c r="BI14" s="4"/>
      <c r="BJ14" s="4" t="s">
        <v>55</v>
      </c>
      <c r="BK14" s="6" t="s">
        <v>634</v>
      </c>
      <c r="BL14" s="4">
        <v>0</v>
      </c>
      <c r="BM14" s="4" t="s">
        <v>166</v>
      </c>
      <c r="BN14" s="4" t="s">
        <v>142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38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69" t="s">
        <v>62</v>
      </c>
      <c r="P15" s="72">
        <v>4864840</v>
      </c>
      <c r="Q15" s="30">
        <v>0</v>
      </c>
      <c r="R15" s="64" t="s">
        <v>659</v>
      </c>
      <c r="S15" s="59" t="s">
        <v>699</v>
      </c>
      <c r="T15" s="64">
        <v>-1000</v>
      </c>
      <c r="U15" s="30">
        <v>50946</v>
      </c>
      <c r="V15" s="30">
        <v>50099</v>
      </c>
      <c r="W15" s="64">
        <f>U15-V15</f>
        <v>847</v>
      </c>
      <c r="X15" s="64">
        <f>T15*W15</f>
        <v>-847000</v>
      </c>
      <c r="Y15" s="96">
        <f>IF(S15="Kvarh(Lag)",X15/1000000,X15/1000)</f>
        <v>-0.847</v>
      </c>
      <c r="Z15" s="179"/>
      <c r="AA15" s="2" t="s">
        <v>62</v>
      </c>
      <c r="AB15" s="64" t="e">
        <f>BH15</f>
        <v>#REF!</v>
      </c>
      <c r="AC15" s="61" t="e">
        <f>BYPL!#REF!</f>
        <v>#REF!</v>
      </c>
      <c r="AD15" s="60" t="e">
        <f>BYPL!#REF!</f>
        <v>#REF!</v>
      </c>
      <c r="AE15" s="60" t="e">
        <f>BYPL!#REF!</f>
        <v>#REF!</v>
      </c>
      <c r="AF15" s="60" t="e">
        <f>BYPL!#REF!</f>
        <v>#REF!</v>
      </c>
      <c r="AG15" s="60" t="e">
        <f>BYPL!#REF!</f>
        <v>#REF!</v>
      </c>
      <c r="AH15" s="60" t="e">
        <f>BYPL!#REF!</f>
        <v>#REF!</v>
      </c>
      <c r="AI15" s="60" t="e">
        <f>BYPL!#REF!</f>
        <v>#REF!</v>
      </c>
      <c r="AJ15" s="60" t="e">
        <f>BYPL!#REF!</f>
        <v>#REF!</v>
      </c>
      <c r="AK15" s="60" t="e">
        <f>BYPL!#REF!</f>
        <v>#REF!</v>
      </c>
      <c r="AL15" s="60" t="e">
        <f>BYPL!#REF!</f>
        <v>#REF!</v>
      </c>
      <c r="AM15" s="60" t="e">
        <f>BYPL!#REF!</f>
        <v>#REF!</v>
      </c>
      <c r="AN15" s="60" t="e">
        <f>BYPL!#REF!</f>
        <v>#REF!</v>
      </c>
      <c r="AO15" s="60" t="e">
        <f>BYPL!#REF!</f>
        <v>#REF!</v>
      </c>
      <c r="AP15" s="60" t="e">
        <f>BYPL!#REF!</f>
        <v>#REF!</v>
      </c>
      <c r="AQ15" s="60" t="e">
        <f>BYPL!#REF!</f>
        <v>#REF!</v>
      </c>
      <c r="AR15" s="60" t="e">
        <f>BYPL!#REF!</f>
        <v>#REF!</v>
      </c>
      <c r="AS15" s="60" t="e">
        <f>BYPL!#REF!</f>
        <v>#REF!</v>
      </c>
      <c r="AT15" s="60" t="e">
        <f>BYPL!#REF!</f>
        <v>#REF!</v>
      </c>
      <c r="AU15" s="60" t="e">
        <f>BYPL!#REF!</f>
        <v>#REF!</v>
      </c>
      <c r="AV15" s="60" t="e">
        <f>BYPL!#REF!</f>
        <v>#REF!</v>
      </c>
      <c r="AW15" s="60" t="e">
        <f>BYPL!#REF!</f>
        <v>#REF!</v>
      </c>
      <c r="AX15" s="60" t="e">
        <f>BYPL!#REF!</f>
        <v>#REF!</v>
      </c>
      <c r="AY15" s="60" t="e">
        <f>BYPL!#REF!</f>
        <v>#REF!</v>
      </c>
      <c r="AZ15" s="60" t="e">
        <f>BYPL!#REF!</f>
        <v>#REF!</v>
      </c>
      <c r="BA15" s="60" t="e">
        <f>BYPL!#REF!</f>
        <v>#REF!</v>
      </c>
      <c r="BB15" s="60" t="e">
        <f>BYPL!#REF!</f>
        <v>#REF!</v>
      </c>
      <c r="BC15" s="60" t="e">
        <f>BYPL!#REF!</f>
        <v>#REF!</v>
      </c>
      <c r="BD15" s="60" t="e">
        <f>BYPL!#REF!</f>
        <v>#REF!</v>
      </c>
      <c r="BE15" s="60" t="e">
        <f>BYPL!#REF!</f>
        <v>#REF!</v>
      </c>
      <c r="BF15" s="60" t="e">
        <f>BYPL!#REF!</f>
        <v>#REF!</v>
      </c>
      <c r="BG15" s="60" t="e">
        <f>BYPL!#REF!</f>
        <v>#REF!</v>
      </c>
      <c r="BH15" s="60" t="e">
        <f>BYPL!#REF!</f>
        <v>#REF!</v>
      </c>
      <c r="BI15" s="64"/>
      <c r="BJ15" s="64" t="s">
        <v>476</v>
      </c>
      <c r="BK15" s="72" t="e">
        <f>BYPL!#REF!</f>
        <v>#REF!</v>
      </c>
      <c r="BL15" s="64" t="e">
        <f>BYPL!#REF!</f>
        <v>#REF!</v>
      </c>
      <c r="BM15" s="64" t="e">
        <f>BYPL!#REF!</f>
        <v>#REF!</v>
      </c>
      <c r="BN15" s="64" t="e">
        <f>BYPL!#REF!</f>
        <v>#REF!</v>
      </c>
      <c r="BO15" s="64" t="e">
        <f>BYPL!#REF!</f>
        <v>#REF!</v>
      </c>
      <c r="BP15" s="64" t="e">
        <f>BYPL!#REF!</f>
        <v>#REF!</v>
      </c>
      <c r="BQ15" s="64" t="e">
        <f>BYPL!#REF!</f>
        <v>#REF!</v>
      </c>
      <c r="BR15" s="64" t="e">
        <f>BYPL!#REF!</f>
        <v>#REF!</v>
      </c>
      <c r="BS15" s="64" t="e">
        <f>BYPL!#REF!</f>
        <v>#REF!</v>
      </c>
      <c r="BT15" s="64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30">
        <v>9</v>
      </c>
      <c r="O16" s="69" t="s">
        <v>63</v>
      </c>
      <c r="P16" s="72">
        <v>4864841</v>
      </c>
      <c r="Q16" s="30">
        <v>0</v>
      </c>
      <c r="R16" s="64" t="s">
        <v>659</v>
      </c>
      <c r="S16" s="59" t="s">
        <v>699</v>
      </c>
      <c r="T16" s="64">
        <v>-1000</v>
      </c>
      <c r="U16" s="30">
        <v>78364</v>
      </c>
      <c r="V16" s="30">
        <v>77080</v>
      </c>
      <c r="W16" s="64">
        <f>U16-V16</f>
        <v>1284</v>
      </c>
      <c r="X16" s="64">
        <f>T16*W16</f>
        <v>-1284000</v>
      </c>
      <c r="Y16" s="96">
        <f>IF(S16="Kvarh(Lag)",X16/1000000,X16/1000)</f>
        <v>-1.284</v>
      </c>
      <c r="Z16" s="142"/>
      <c r="AA16" s="2" t="s">
        <v>63</v>
      </c>
      <c r="AB16" s="64" t="e">
        <f>BH16</f>
        <v>#REF!</v>
      </c>
      <c r="AC16" s="61" t="e">
        <f>BYPL!#REF!</f>
        <v>#REF!</v>
      </c>
      <c r="AD16" s="60" t="e">
        <f>BYPL!#REF!</f>
        <v>#REF!</v>
      </c>
      <c r="AE16" s="60" t="e">
        <f>BYPL!#REF!</f>
        <v>#REF!</v>
      </c>
      <c r="AF16" s="60" t="e">
        <f>BYPL!#REF!</f>
        <v>#REF!</v>
      </c>
      <c r="AG16" s="60" t="e">
        <f>BYPL!#REF!</f>
        <v>#REF!</v>
      </c>
      <c r="AH16" s="60" t="e">
        <f>BYPL!#REF!</f>
        <v>#REF!</v>
      </c>
      <c r="AI16" s="60" t="e">
        <f>BYPL!#REF!</f>
        <v>#REF!</v>
      </c>
      <c r="AJ16" s="60" t="e">
        <f>BYPL!#REF!</f>
        <v>#REF!</v>
      </c>
      <c r="AK16" s="60" t="e">
        <f>BYPL!#REF!</f>
        <v>#REF!</v>
      </c>
      <c r="AL16" s="60" t="e">
        <f>BYPL!#REF!</f>
        <v>#REF!</v>
      </c>
      <c r="AM16" s="60" t="e">
        <f>BYPL!#REF!</f>
        <v>#REF!</v>
      </c>
      <c r="AN16" s="60" t="e">
        <f>BYPL!#REF!</f>
        <v>#REF!</v>
      </c>
      <c r="AO16" s="60" t="e">
        <f>BYPL!#REF!</f>
        <v>#REF!</v>
      </c>
      <c r="AP16" s="60" t="e">
        <f>BYPL!#REF!</f>
        <v>#REF!</v>
      </c>
      <c r="AQ16" s="60" t="e">
        <f>BYPL!#REF!</f>
        <v>#REF!</v>
      </c>
      <c r="AR16" s="60" t="e">
        <f>BYPL!#REF!</f>
        <v>#REF!</v>
      </c>
      <c r="AS16" s="60" t="e">
        <f>BYPL!#REF!</f>
        <v>#REF!</v>
      </c>
      <c r="AT16" s="60" t="e">
        <f>BYPL!#REF!</f>
        <v>#REF!</v>
      </c>
      <c r="AU16" s="60" t="e">
        <f>BYPL!#REF!</f>
        <v>#REF!</v>
      </c>
      <c r="AV16" s="60" t="e">
        <f>BYPL!#REF!</f>
        <v>#REF!</v>
      </c>
      <c r="AW16" s="60" t="e">
        <f>BYPL!#REF!</f>
        <v>#REF!</v>
      </c>
      <c r="AX16" s="60" t="e">
        <f>BYPL!#REF!</f>
        <v>#REF!</v>
      </c>
      <c r="AY16" s="60" t="e">
        <f>BYPL!#REF!</f>
        <v>#REF!</v>
      </c>
      <c r="AZ16" s="60" t="e">
        <f>BYPL!#REF!</f>
        <v>#REF!</v>
      </c>
      <c r="BA16" s="60" t="e">
        <f>BYPL!#REF!</f>
        <v>#REF!</v>
      </c>
      <c r="BB16" s="60" t="e">
        <f>BYPL!#REF!</f>
        <v>#REF!</v>
      </c>
      <c r="BC16" s="60" t="e">
        <f>BYPL!#REF!</f>
        <v>#REF!</v>
      </c>
      <c r="BD16" s="60" t="e">
        <f>BYPL!#REF!</f>
        <v>#REF!</v>
      </c>
      <c r="BE16" s="60" t="e">
        <f>BYPL!#REF!</f>
        <v>#REF!</v>
      </c>
      <c r="BF16" s="60" t="e">
        <f>BYPL!#REF!</f>
        <v>#REF!</v>
      </c>
      <c r="BG16" s="60" t="e">
        <f>BYPL!#REF!</f>
        <v>#REF!</v>
      </c>
      <c r="BH16" s="60" t="e">
        <f>BYPL!#REF!</f>
        <v>#REF!</v>
      </c>
      <c r="BI16" s="64"/>
      <c r="BJ16" s="64" t="s">
        <v>477</v>
      </c>
      <c r="BK16" s="72" t="e">
        <f>BYPL!#REF!</f>
        <v>#REF!</v>
      </c>
      <c r="BL16" s="64" t="e">
        <f>BYPL!#REF!</f>
        <v>#REF!</v>
      </c>
      <c r="BM16" s="64" t="e">
        <f>BYPL!#REF!</f>
        <v>#REF!</v>
      </c>
      <c r="BN16" s="64" t="e">
        <f>BYPL!#REF!</f>
        <v>#REF!</v>
      </c>
      <c r="BO16" s="64" t="e">
        <f>BYPL!#REF!</f>
        <v>#REF!</v>
      </c>
      <c r="BP16" s="64" t="e">
        <f>BYPL!#REF!</f>
        <v>#REF!</v>
      </c>
      <c r="BQ16" s="64" t="e">
        <f>BYPL!#REF!</f>
        <v>#REF!</v>
      </c>
      <c r="BR16" s="64" t="e">
        <f>BYPL!#REF!</f>
        <v>#REF!</v>
      </c>
      <c r="BS16" s="64" t="e">
        <f>BYPL!#REF!</f>
        <v>#REF!</v>
      </c>
      <c r="BT16" s="64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30"/>
      <c r="O17" s="103" t="s">
        <v>65</v>
      </c>
      <c r="P17" s="72"/>
      <c r="Q17" s="30"/>
      <c r="R17" s="30"/>
      <c r="S17" s="30"/>
      <c r="T17" s="64"/>
      <c r="U17" s="30"/>
      <c r="V17" s="30"/>
      <c r="W17" s="64"/>
      <c r="X17" s="64"/>
      <c r="Y17" s="70"/>
      <c r="Z17" s="129"/>
      <c r="AA17" s="7" t="s">
        <v>65</v>
      </c>
      <c r="AB17" s="72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38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4" customFormat="1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30">
        <v>10</v>
      </c>
      <c r="O18" s="69" t="s">
        <v>54</v>
      </c>
      <c r="P18" s="72">
        <v>4864982</v>
      </c>
      <c r="Q18" s="30">
        <v>0</v>
      </c>
      <c r="R18" s="64" t="s">
        <v>659</v>
      </c>
      <c r="S18" s="59" t="s">
        <v>699</v>
      </c>
      <c r="T18" s="64">
        <v>1000</v>
      </c>
      <c r="U18" s="30">
        <v>22410</v>
      </c>
      <c r="V18" s="30">
        <v>21251</v>
      </c>
      <c r="W18" s="64">
        <f>U18-V18</f>
        <v>1159</v>
      </c>
      <c r="X18" s="64">
        <f>T18*W18</f>
        <v>1159000</v>
      </c>
      <c r="Y18" s="96">
        <f>IF(S18="Kvarh(Lag)",X18/1000000,X18/1000)</f>
        <v>1.159</v>
      </c>
      <c r="Z18" s="179"/>
      <c r="AA18" s="79" t="s">
        <v>54</v>
      </c>
      <c r="AB18" s="64">
        <f>BH18</f>
        <v>1562273</v>
      </c>
      <c r="AC18" s="64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79"/>
      <c r="AQ18" s="79"/>
      <c r="AR18" s="79"/>
      <c r="AS18" s="79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>
        <v>1562273</v>
      </c>
      <c r="BI18" s="64"/>
      <c r="BJ18" s="64" t="s">
        <v>54</v>
      </c>
      <c r="BK18" s="72" t="s">
        <v>327</v>
      </c>
      <c r="BL18" s="64">
        <v>0</v>
      </c>
      <c r="BM18" s="64" t="s">
        <v>166</v>
      </c>
      <c r="BN18" s="64" t="s">
        <v>142</v>
      </c>
      <c r="BO18" s="64">
        <v>66</v>
      </c>
      <c r="BP18" s="64">
        <v>66</v>
      </c>
      <c r="BQ18" s="64">
        <v>1000</v>
      </c>
      <c r="BR18" s="64">
        <v>1000</v>
      </c>
      <c r="BS18" s="64">
        <v>1</v>
      </c>
      <c r="BT18" s="64">
        <v>1</v>
      </c>
      <c r="BU18" s="30">
        <f>(BP18/BO18)*(BR18/BQ18)</f>
        <v>1</v>
      </c>
      <c r="BV18" s="30">
        <f>BS18*BT18*BU18</f>
        <v>1</v>
      </c>
      <c r="BW18" s="69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</row>
    <row r="19" spans="1:142" s="44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69" t="s">
        <v>55</v>
      </c>
      <c r="P19" s="72">
        <v>4864983</v>
      </c>
      <c r="Q19" s="30">
        <v>0</v>
      </c>
      <c r="R19" s="64" t="s">
        <v>659</v>
      </c>
      <c r="S19" s="59" t="s">
        <v>699</v>
      </c>
      <c r="T19" s="64">
        <v>1000</v>
      </c>
      <c r="U19" s="30">
        <v>25685</v>
      </c>
      <c r="V19" s="30">
        <v>22728</v>
      </c>
      <c r="W19" s="64">
        <f>U19-V19</f>
        <v>2957</v>
      </c>
      <c r="X19" s="64">
        <f>T19*W19</f>
        <v>2957000</v>
      </c>
      <c r="Y19" s="96">
        <f>IF(S19="Kvarh(Lag)",X19/1000000,X19/1000)</f>
        <v>2.957</v>
      </c>
      <c r="Z19" s="179"/>
      <c r="AA19" s="79" t="s">
        <v>55</v>
      </c>
      <c r="AB19" s="64">
        <f>BH19</f>
        <v>1558917</v>
      </c>
      <c r="AC19" s="64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79"/>
      <c r="AQ19" s="79"/>
      <c r="AR19" s="79"/>
      <c r="AS19" s="79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>
        <v>1558917</v>
      </c>
      <c r="BI19" s="64"/>
      <c r="BJ19" s="64" t="s">
        <v>55</v>
      </c>
      <c r="BK19" s="72" t="s">
        <v>328</v>
      </c>
      <c r="BL19" s="64">
        <v>0</v>
      </c>
      <c r="BM19" s="64" t="s">
        <v>166</v>
      </c>
      <c r="BN19" s="64" t="s">
        <v>142</v>
      </c>
      <c r="BO19" s="64">
        <v>66</v>
      </c>
      <c r="BP19" s="64">
        <v>66</v>
      </c>
      <c r="BQ19" s="64">
        <v>1000</v>
      </c>
      <c r="BR19" s="64">
        <v>1000</v>
      </c>
      <c r="BS19" s="64">
        <v>1</v>
      </c>
      <c r="BT19" s="64">
        <v>1</v>
      </c>
      <c r="BU19" s="30">
        <f>(BP19/BO19)*(BR19/BQ19)</f>
        <v>1</v>
      </c>
      <c r="BV19" s="30">
        <f>BS19*BT19*BU19</f>
        <v>1</v>
      </c>
      <c r="BW19" s="69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</row>
    <row r="20" spans="1:142" s="44" customFormat="1" ht="9.75" customHeight="1" thickTop="1">
      <c r="A20" s="341"/>
      <c r="B20" s="342" t="s">
        <v>746</v>
      </c>
      <c r="C20" s="343"/>
      <c r="D20" s="343"/>
      <c r="E20" s="343"/>
      <c r="F20" s="343"/>
      <c r="G20" s="343"/>
      <c r="H20" s="343"/>
      <c r="I20" s="343"/>
      <c r="J20" s="344"/>
      <c r="K20" s="344"/>
      <c r="L20" s="344"/>
      <c r="M20" s="345"/>
      <c r="N20" s="30">
        <v>12</v>
      </c>
      <c r="O20" s="69" t="s">
        <v>670</v>
      </c>
      <c r="P20" s="72">
        <v>4864953</v>
      </c>
      <c r="Q20" s="30">
        <v>0</v>
      </c>
      <c r="R20" s="64" t="s">
        <v>659</v>
      </c>
      <c r="S20" s="59" t="s">
        <v>699</v>
      </c>
      <c r="T20" s="64">
        <v>1000</v>
      </c>
      <c r="U20" s="30">
        <v>40206</v>
      </c>
      <c r="V20" s="30">
        <v>39189</v>
      </c>
      <c r="W20" s="64">
        <f>U20-V20</f>
        <v>1017</v>
      </c>
      <c r="X20" s="64">
        <f>T20*W20</f>
        <v>1017000</v>
      </c>
      <c r="Y20" s="96">
        <f>IF(S20="Kvarh(Lag)",X20/1000000,X20/1000)</f>
        <v>1.017</v>
      </c>
      <c r="Z20" s="179"/>
      <c r="AA20" s="79" t="s">
        <v>59</v>
      </c>
      <c r="AB20" s="64">
        <f>BH20</f>
        <v>1195899</v>
      </c>
      <c r="AC20" s="64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79"/>
      <c r="AQ20" s="79"/>
      <c r="AR20" s="79"/>
      <c r="AS20" s="79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>
        <v>1195899</v>
      </c>
      <c r="BI20" s="64"/>
      <c r="BJ20" s="64" t="s">
        <v>59</v>
      </c>
      <c r="BK20" s="72" t="s">
        <v>547</v>
      </c>
      <c r="BL20" s="64">
        <v>0</v>
      </c>
      <c r="BM20" s="64" t="s">
        <v>166</v>
      </c>
      <c r="BN20" s="64" t="s">
        <v>142</v>
      </c>
      <c r="BO20" s="64">
        <v>66</v>
      </c>
      <c r="BP20" s="64">
        <v>66</v>
      </c>
      <c r="BQ20" s="64">
        <v>1000</v>
      </c>
      <c r="BR20" s="64">
        <v>800</v>
      </c>
      <c r="BS20" s="64">
        <v>1</v>
      </c>
      <c r="BT20" s="64">
        <v>1</v>
      </c>
      <c r="BU20" s="30">
        <f>(BP20/BO20)*(BR20/BQ20)</f>
        <v>0.8</v>
      </c>
      <c r="BV20" s="30">
        <f>BS20*BT20*BU20</f>
        <v>0.8</v>
      </c>
      <c r="BW20" s="69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</row>
    <row r="21" spans="1:142" s="15" customFormat="1" ht="9.75" customHeight="1">
      <c r="A21" s="346"/>
      <c r="B21" s="278"/>
      <c r="C21" s="278"/>
      <c r="D21" s="278"/>
      <c r="E21" s="278"/>
      <c r="F21" s="278"/>
      <c r="G21" s="278"/>
      <c r="H21" s="278"/>
      <c r="I21" s="278"/>
      <c r="J21" s="67"/>
      <c r="K21" s="67"/>
      <c r="L21" s="67"/>
      <c r="M21" s="171"/>
      <c r="N21" s="30">
        <v>13</v>
      </c>
      <c r="O21" s="69" t="s">
        <v>671</v>
      </c>
      <c r="P21" s="72">
        <v>4864984</v>
      </c>
      <c r="Q21" s="30">
        <v>0</v>
      </c>
      <c r="R21" s="64" t="s">
        <v>659</v>
      </c>
      <c r="S21" s="59" t="s">
        <v>699</v>
      </c>
      <c r="T21" s="64">
        <v>1000</v>
      </c>
      <c r="U21" s="30">
        <v>55765</v>
      </c>
      <c r="V21" s="30">
        <v>54507</v>
      </c>
      <c r="W21" s="64">
        <f>U21-V21</f>
        <v>1258</v>
      </c>
      <c r="X21" s="64">
        <f>T21*W21</f>
        <v>1258000</v>
      </c>
      <c r="Y21" s="96">
        <f>IF(S21="Kvarh(Lag)",X21/1000000,X21/1000)</f>
        <v>1.258</v>
      </c>
      <c r="Z21" s="179"/>
      <c r="AA21" s="2" t="s">
        <v>180</v>
      </c>
      <c r="AB21" s="64">
        <f>BH21</f>
        <v>231001</v>
      </c>
      <c r="AC21" s="64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79"/>
      <c r="AQ21" s="79"/>
      <c r="AR21" s="79"/>
      <c r="AS21" s="79"/>
      <c r="AT21" s="64"/>
      <c r="AU21" s="64"/>
      <c r="AV21" s="64"/>
      <c r="AW21" s="64"/>
      <c r="AX21" s="64"/>
      <c r="AY21" s="64"/>
      <c r="AZ21" s="64"/>
      <c r="BA21" s="154"/>
      <c r="BB21" s="154"/>
      <c r="BC21" s="154"/>
      <c r="BD21" s="154"/>
      <c r="BE21" s="154"/>
      <c r="BF21" s="154"/>
      <c r="BG21" s="154"/>
      <c r="BH21" s="154">
        <v>231001</v>
      </c>
      <c r="BI21" s="4"/>
      <c r="BJ21" s="4" t="s">
        <v>180</v>
      </c>
      <c r="BK21" s="6" t="s">
        <v>638</v>
      </c>
      <c r="BL21" s="4">
        <v>0</v>
      </c>
      <c r="BM21" s="4" t="s">
        <v>166</v>
      </c>
      <c r="BN21" s="4" t="s">
        <v>142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38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46"/>
      <c r="B22" s="278"/>
      <c r="C22" s="278"/>
      <c r="D22" s="278"/>
      <c r="E22" s="278"/>
      <c r="F22" s="278"/>
      <c r="G22" s="278"/>
      <c r="H22" s="278"/>
      <c r="I22" s="278"/>
      <c r="J22" s="67"/>
      <c r="K22" s="67"/>
      <c r="L22" s="67"/>
      <c r="M22" s="171"/>
      <c r="N22" s="30"/>
      <c r="O22" s="103" t="s">
        <v>66</v>
      </c>
      <c r="P22" s="72"/>
      <c r="Q22" s="30"/>
      <c r="R22" s="30"/>
      <c r="S22" s="30"/>
      <c r="T22" s="64"/>
      <c r="U22" s="30"/>
      <c r="V22" s="30"/>
      <c r="W22" s="64"/>
      <c r="X22" s="64"/>
      <c r="Y22" s="70"/>
      <c r="Z22" s="177"/>
      <c r="AA22" s="7" t="s">
        <v>66</v>
      </c>
      <c r="AB22" s="64"/>
      <c r="AC22" s="7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4"/>
      <c r="BB22" s="154"/>
      <c r="BC22" s="154"/>
      <c r="BD22" s="154"/>
      <c r="BE22" s="154"/>
      <c r="BF22" s="154"/>
      <c r="BG22" s="154"/>
      <c r="BH22" s="154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38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47"/>
      <c r="B23" s="251"/>
      <c r="C23" s="251"/>
      <c r="D23" s="251"/>
      <c r="E23" s="251"/>
      <c r="F23" s="251"/>
      <c r="G23" s="251"/>
      <c r="H23" s="251"/>
      <c r="I23" s="348"/>
      <c r="J23" s="349"/>
      <c r="K23" s="349"/>
      <c r="L23" s="349"/>
      <c r="M23" s="350"/>
      <c r="N23" s="30">
        <v>14</v>
      </c>
      <c r="O23" s="69" t="s">
        <v>54</v>
      </c>
      <c r="P23" s="72">
        <v>4864939</v>
      </c>
      <c r="Q23" s="30">
        <v>0</v>
      </c>
      <c r="R23" s="64" t="s">
        <v>672</v>
      </c>
      <c r="S23" s="59" t="s">
        <v>699</v>
      </c>
      <c r="T23" s="64">
        <v>1000</v>
      </c>
      <c r="U23" s="30">
        <v>21966</v>
      </c>
      <c r="V23" s="30">
        <v>21254</v>
      </c>
      <c r="W23" s="64">
        <f>U23-V23</f>
        <v>712</v>
      </c>
      <c r="X23" s="64">
        <f>T23*W23</f>
        <v>712000</v>
      </c>
      <c r="Y23" s="96">
        <f>IF(S23="Kvarh(Lag)",X23/1000000,X23/1000)</f>
        <v>0.712</v>
      </c>
      <c r="Z23" s="179"/>
      <c r="AA23" s="2" t="s">
        <v>54</v>
      </c>
      <c r="AB23" s="64">
        <f>BH23</f>
        <v>1538270</v>
      </c>
      <c r="AC23" s="64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4"/>
      <c r="BA23" s="154"/>
      <c r="BB23" s="154"/>
      <c r="BC23" s="154"/>
      <c r="BD23" s="154"/>
      <c r="BE23" s="154"/>
      <c r="BF23" s="154"/>
      <c r="BG23" s="154"/>
      <c r="BH23" s="154">
        <v>1538270</v>
      </c>
      <c r="BI23" s="4"/>
      <c r="BJ23" s="4" t="s">
        <v>54</v>
      </c>
      <c r="BK23" s="6" t="s">
        <v>329</v>
      </c>
      <c r="BL23" s="4">
        <v>0</v>
      </c>
      <c r="BM23" s="4" t="s">
        <v>166</v>
      </c>
      <c r="BN23" s="4" t="s">
        <v>142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38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68"/>
      <c r="I24" s="136"/>
      <c r="J24" s="28"/>
      <c r="K24" s="28"/>
      <c r="L24" s="28"/>
      <c r="M24" s="169"/>
      <c r="N24" s="30">
        <v>15</v>
      </c>
      <c r="O24" s="69" t="s">
        <v>401</v>
      </c>
      <c r="P24" s="72">
        <v>4864940</v>
      </c>
      <c r="Q24" s="30">
        <v>0</v>
      </c>
      <c r="R24" s="64" t="s">
        <v>659</v>
      </c>
      <c r="S24" s="59" t="s">
        <v>699</v>
      </c>
      <c r="T24" s="64">
        <v>1000</v>
      </c>
      <c r="U24" s="30">
        <v>38959</v>
      </c>
      <c r="V24" s="30">
        <v>36585</v>
      </c>
      <c r="W24" s="64">
        <f>U24-V24</f>
        <v>2374</v>
      </c>
      <c r="X24" s="64">
        <f>T24*W24</f>
        <v>2374000</v>
      </c>
      <c r="Y24" s="96">
        <f>IF(S24="Kvarh(Lag)",X24/1000000,X24/1000)</f>
        <v>2.374</v>
      </c>
      <c r="Z24" s="179"/>
      <c r="AA24" s="2" t="s">
        <v>55</v>
      </c>
      <c r="AB24" s="64">
        <f>BH24</f>
        <v>1586693</v>
      </c>
      <c r="AC24" s="64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79"/>
      <c r="AQ24" s="79"/>
      <c r="AR24" s="79"/>
      <c r="AS24" s="64"/>
      <c r="AT24" s="64"/>
      <c r="AU24" s="64"/>
      <c r="AV24" s="64"/>
      <c r="AW24" s="64"/>
      <c r="AX24" s="64"/>
      <c r="AY24" s="64"/>
      <c r="AZ24" s="154"/>
      <c r="BA24" s="154"/>
      <c r="BB24" s="154"/>
      <c r="BC24" s="154"/>
      <c r="BD24" s="154"/>
      <c r="BE24" s="154"/>
      <c r="BF24" s="154"/>
      <c r="BG24" s="154"/>
      <c r="BH24" s="154">
        <v>1586693</v>
      </c>
      <c r="BI24" s="4"/>
      <c r="BJ24" s="4" t="s">
        <v>401</v>
      </c>
      <c r="BK24" s="6" t="s">
        <v>402</v>
      </c>
      <c r="BL24" s="4">
        <v>0</v>
      </c>
      <c r="BM24" s="4" t="s">
        <v>166</v>
      </c>
      <c r="BN24" s="4" t="s">
        <v>142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38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47"/>
      <c r="B25" s="251"/>
      <c r="C25" s="251"/>
      <c r="D25" s="251"/>
      <c r="E25" s="251"/>
      <c r="F25" s="251"/>
      <c r="G25" s="251"/>
      <c r="H25" s="251"/>
      <c r="I25" s="348"/>
      <c r="J25" s="349"/>
      <c r="K25" s="349"/>
      <c r="L25" s="349"/>
      <c r="M25" s="350"/>
      <c r="N25" s="30"/>
      <c r="O25" s="103" t="s">
        <v>67</v>
      </c>
      <c r="P25" s="72"/>
      <c r="Q25" s="30"/>
      <c r="R25" s="30"/>
      <c r="S25" s="30"/>
      <c r="T25" s="64"/>
      <c r="U25" s="30"/>
      <c r="V25" s="30"/>
      <c r="W25" s="64"/>
      <c r="X25" s="64"/>
      <c r="Y25" s="70"/>
      <c r="Z25" s="177"/>
      <c r="AA25" s="7" t="s">
        <v>67</v>
      </c>
      <c r="AB25" s="64"/>
      <c r="AC25" s="72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4"/>
      <c r="BB25" s="154"/>
      <c r="BC25" s="154"/>
      <c r="BD25" s="154"/>
      <c r="BE25" s="154"/>
      <c r="BF25" s="154"/>
      <c r="BG25" s="154"/>
      <c r="BH25" s="154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38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47"/>
      <c r="B26" s="251"/>
      <c r="C26" s="251"/>
      <c r="D26" s="251"/>
      <c r="E26" s="251"/>
      <c r="F26" s="251"/>
      <c r="G26" s="251"/>
      <c r="H26" s="251"/>
      <c r="I26" s="348"/>
      <c r="J26" s="349"/>
      <c r="K26" s="349"/>
      <c r="L26" s="349"/>
      <c r="M26" s="350"/>
      <c r="N26" s="30">
        <v>16</v>
      </c>
      <c r="O26" s="69" t="s">
        <v>54</v>
      </c>
      <c r="P26" s="72">
        <v>4865034</v>
      </c>
      <c r="Q26" s="30">
        <v>0</v>
      </c>
      <c r="R26" s="64" t="s">
        <v>659</v>
      </c>
      <c r="S26" s="59" t="s">
        <v>699</v>
      </c>
      <c r="T26" s="64">
        <v>1000</v>
      </c>
      <c r="U26" s="30">
        <v>74151</v>
      </c>
      <c r="V26" s="30">
        <v>72606</v>
      </c>
      <c r="W26" s="64">
        <f>U26-V26</f>
        <v>1545</v>
      </c>
      <c r="X26" s="64">
        <f>T26*W26</f>
        <v>1545000</v>
      </c>
      <c r="Y26" s="96">
        <f>IF(S26="Kvarh(Lag)",X26/1000000,X26/1000)</f>
        <v>1.545</v>
      </c>
      <c r="Z26" s="179"/>
      <c r="AA26" s="2" t="s">
        <v>54</v>
      </c>
      <c r="AB26" s="64">
        <f>BH26</f>
        <v>1760345</v>
      </c>
      <c r="AC26" s="64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4"/>
      <c r="BB26" s="154"/>
      <c r="BC26" s="154"/>
      <c r="BD26" s="152"/>
      <c r="BE26" s="152"/>
      <c r="BF26" s="154"/>
      <c r="BG26" s="154"/>
      <c r="BH26" s="154">
        <v>1760345</v>
      </c>
      <c r="BI26" s="4"/>
      <c r="BJ26" s="4" t="s">
        <v>54</v>
      </c>
      <c r="BK26" s="6" t="s">
        <v>330</v>
      </c>
      <c r="BL26" s="4">
        <v>0</v>
      </c>
      <c r="BM26" s="4" t="s">
        <v>166</v>
      </c>
      <c r="BN26" s="4" t="s">
        <v>142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38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0"/>
      <c r="B27" s="39"/>
      <c r="C27" s="39"/>
      <c r="D27" s="39"/>
      <c r="E27" s="39"/>
      <c r="F27" s="39"/>
      <c r="G27" s="39"/>
      <c r="H27" s="39"/>
      <c r="I27" s="348"/>
      <c r="J27" s="67"/>
      <c r="K27" s="67"/>
      <c r="L27" s="67"/>
      <c r="M27" s="171"/>
      <c r="N27" s="30">
        <v>17</v>
      </c>
      <c r="O27" s="69" t="s">
        <v>55</v>
      </c>
      <c r="P27" s="72">
        <v>4865035</v>
      </c>
      <c r="Q27" s="30">
        <v>0</v>
      </c>
      <c r="R27" s="64" t="s">
        <v>659</v>
      </c>
      <c r="S27" s="59" t="s">
        <v>699</v>
      </c>
      <c r="T27" s="64">
        <v>1000</v>
      </c>
      <c r="U27" s="30">
        <v>62785</v>
      </c>
      <c r="V27" s="30">
        <v>62157</v>
      </c>
      <c r="W27" s="64">
        <f>U27-V27</f>
        <v>628</v>
      </c>
      <c r="X27" s="64">
        <f>T27*W27</f>
        <v>628000</v>
      </c>
      <c r="Y27" s="96">
        <f>IF(S27="Kvarh(Lag)",X27/1000000,X27/1000)</f>
        <v>0.628</v>
      </c>
      <c r="Z27" s="179"/>
      <c r="AA27" s="2" t="s">
        <v>55</v>
      </c>
      <c r="AB27" s="64">
        <f>BH27</f>
        <v>1812692</v>
      </c>
      <c r="AC27" s="64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4"/>
      <c r="BB27" s="154"/>
      <c r="BC27" s="154"/>
      <c r="BD27" s="154"/>
      <c r="BE27" s="154"/>
      <c r="BF27" s="154"/>
      <c r="BG27" s="154"/>
      <c r="BH27" s="154">
        <v>1812692</v>
      </c>
      <c r="BI27" s="4"/>
      <c r="BJ27" s="4" t="s">
        <v>55</v>
      </c>
      <c r="BK27" s="6" t="s">
        <v>331</v>
      </c>
      <c r="BL27" s="4">
        <v>0</v>
      </c>
      <c r="BM27" s="4" t="s">
        <v>166</v>
      </c>
      <c r="BN27" s="4" t="s">
        <v>142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38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0"/>
      <c r="B28" s="39"/>
      <c r="C28" s="39"/>
      <c r="D28" s="39"/>
      <c r="E28" s="39"/>
      <c r="F28" s="39"/>
      <c r="G28" s="39"/>
      <c r="H28" s="39"/>
      <c r="I28" s="278"/>
      <c r="J28" s="67"/>
      <c r="K28" s="67"/>
      <c r="L28" s="67"/>
      <c r="M28" s="171"/>
      <c r="N28" s="30">
        <v>18</v>
      </c>
      <c r="O28" s="69" t="s">
        <v>59</v>
      </c>
      <c r="P28" s="72">
        <v>4902500</v>
      </c>
      <c r="Q28" s="30"/>
      <c r="R28" s="64" t="s">
        <v>659</v>
      </c>
      <c r="S28" s="59" t="s">
        <v>699</v>
      </c>
      <c r="T28" s="64">
        <v>1000</v>
      </c>
      <c r="U28" s="30">
        <v>3035</v>
      </c>
      <c r="V28" s="30">
        <v>2922</v>
      </c>
      <c r="W28" s="64">
        <f>U28-V28</f>
        <v>113</v>
      </c>
      <c r="X28" s="64">
        <f>T28*W28</f>
        <v>113000</v>
      </c>
      <c r="Y28" s="96">
        <f>IF(S28="Kvarh(Lag)",X28/1000000,S27+S30X30/1000)</f>
        <v>0.113</v>
      </c>
      <c r="Z28" s="441"/>
      <c r="AA28" s="2" t="s">
        <v>59</v>
      </c>
      <c r="AB28" s="64">
        <f>BH28</f>
        <v>1187240</v>
      </c>
      <c r="AC28" s="64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4"/>
      <c r="BD28" s="154"/>
      <c r="BE28" s="154"/>
      <c r="BF28" s="154"/>
      <c r="BG28" s="154"/>
      <c r="BH28" s="154">
        <v>1187240</v>
      </c>
      <c r="BI28" s="4"/>
      <c r="BJ28" s="4" t="s">
        <v>59</v>
      </c>
      <c r="BK28" s="6" t="s">
        <v>332</v>
      </c>
      <c r="BL28" s="4">
        <v>0</v>
      </c>
      <c r="BM28" s="4" t="s">
        <v>166</v>
      </c>
      <c r="BN28" s="4" t="s">
        <v>142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38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0"/>
      <c r="B29" s="39"/>
      <c r="C29" s="39"/>
      <c r="D29" s="39"/>
      <c r="E29" s="39"/>
      <c r="F29" s="39"/>
      <c r="G29" s="39"/>
      <c r="H29" s="39"/>
      <c r="I29" s="278"/>
      <c r="J29" s="67"/>
      <c r="K29" s="67"/>
      <c r="L29" s="67"/>
      <c r="M29" s="171"/>
      <c r="N29" s="30"/>
      <c r="O29" s="69"/>
      <c r="P29" s="72"/>
      <c r="Q29" s="30"/>
      <c r="R29" s="64"/>
      <c r="S29" s="59"/>
      <c r="T29" s="64"/>
      <c r="U29" s="30"/>
      <c r="V29" s="30"/>
      <c r="W29" s="64"/>
      <c r="X29" s="64"/>
      <c r="Y29" s="96"/>
      <c r="Z29" s="179"/>
      <c r="AA29" s="2"/>
      <c r="AB29" s="64"/>
      <c r="AC29" s="6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4"/>
      <c r="BD29" s="154"/>
      <c r="BE29" s="154"/>
      <c r="BF29" s="154"/>
      <c r="BG29" s="154"/>
      <c r="BH29" s="154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38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0"/>
      <c r="B30" s="39"/>
      <c r="C30" s="39"/>
      <c r="D30" s="39"/>
      <c r="E30" s="39"/>
      <c r="F30" s="39"/>
      <c r="G30" s="39"/>
      <c r="H30" s="39"/>
      <c r="I30" s="278"/>
      <c r="J30" s="67"/>
      <c r="K30" s="67"/>
      <c r="L30" s="67"/>
      <c r="M30" s="171"/>
      <c r="N30" s="30"/>
      <c r="O30" s="103" t="s">
        <v>74</v>
      </c>
      <c r="P30" s="72"/>
      <c r="Q30" s="30"/>
      <c r="R30" s="30"/>
      <c r="S30" s="30"/>
      <c r="T30" s="64"/>
      <c r="U30" s="30"/>
      <c r="V30" s="30"/>
      <c r="W30" s="64"/>
      <c r="X30" s="64"/>
      <c r="Y30" s="70"/>
      <c r="Z30" s="177"/>
      <c r="AA30" s="94" t="s">
        <v>74</v>
      </c>
      <c r="AB30" s="64"/>
      <c r="AC30" s="72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38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1" t="s">
        <v>187</v>
      </c>
      <c r="B31" s="352" t="s">
        <v>747</v>
      </c>
      <c r="C31" s="352"/>
      <c r="D31" s="352"/>
      <c r="E31" s="348"/>
      <c r="F31" s="348"/>
      <c r="G31" s="353">
        <f>$Y$77</f>
        <v>39.3747</v>
      </c>
      <c r="H31" s="348" t="s">
        <v>748</v>
      </c>
      <c r="I31" s="278"/>
      <c r="J31" s="67"/>
      <c r="K31" s="67"/>
      <c r="L31" s="67"/>
      <c r="M31" s="171"/>
      <c r="N31" s="30">
        <v>19</v>
      </c>
      <c r="O31" s="69" t="s">
        <v>75</v>
      </c>
      <c r="P31" s="72">
        <v>4864886</v>
      </c>
      <c r="Q31" s="30">
        <v>0</v>
      </c>
      <c r="R31" s="64" t="s">
        <v>659</v>
      </c>
      <c r="S31" s="59" t="s">
        <v>699</v>
      </c>
      <c r="T31" s="64">
        <v>1000</v>
      </c>
      <c r="U31" s="30">
        <v>62869</v>
      </c>
      <c r="V31" s="30">
        <v>61898</v>
      </c>
      <c r="W31" s="64">
        <f>U31-V31</f>
        <v>971</v>
      </c>
      <c r="X31" s="64">
        <f>T31*W31</f>
        <v>971000</v>
      </c>
      <c r="Y31" s="96">
        <f>IF(S31="Kvarh(Lag)",X31/1000000,X31/1000)</f>
        <v>0.971</v>
      </c>
      <c r="Z31" s="179"/>
      <c r="AA31" s="79" t="s">
        <v>75</v>
      </c>
      <c r="AB31" s="64">
        <f>BH31</f>
        <v>233481</v>
      </c>
      <c r="AC31" s="64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457</v>
      </c>
      <c r="BK31" s="6" t="s">
        <v>333</v>
      </c>
      <c r="BL31" s="4">
        <v>0</v>
      </c>
      <c r="BM31" s="4" t="s">
        <v>166</v>
      </c>
      <c r="BN31" s="4" t="s">
        <v>142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38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4" customFormat="1" ht="15" customHeight="1">
      <c r="A32" s="354"/>
      <c r="B32" s="355"/>
      <c r="C32" s="355"/>
      <c r="D32" s="355"/>
      <c r="E32" s="278"/>
      <c r="F32" s="278"/>
      <c r="G32" s="356"/>
      <c r="H32" s="278"/>
      <c r="I32" s="357"/>
      <c r="J32" s="67"/>
      <c r="K32" s="67"/>
      <c r="L32" s="67"/>
      <c r="M32" s="171"/>
      <c r="N32" s="30">
        <v>20</v>
      </c>
      <c r="O32" s="69" t="s">
        <v>76</v>
      </c>
      <c r="P32" s="72">
        <v>4864887</v>
      </c>
      <c r="Q32" s="30">
        <v>0</v>
      </c>
      <c r="R32" s="64" t="s">
        <v>659</v>
      </c>
      <c r="S32" s="59" t="s">
        <v>699</v>
      </c>
      <c r="T32" s="64">
        <v>1000</v>
      </c>
      <c r="U32" s="30">
        <v>57297</v>
      </c>
      <c r="V32" s="30">
        <v>56441</v>
      </c>
      <c r="W32" s="64">
        <f>U32-V32</f>
        <v>856</v>
      </c>
      <c r="X32" s="64">
        <f>T32*W32</f>
        <v>856000</v>
      </c>
      <c r="Y32" s="96">
        <f>IF(S32="Kvarh(Lag)",X32/1000000,X32/1000)</f>
        <v>0.856</v>
      </c>
      <c r="Z32" s="179"/>
      <c r="AA32" s="79" t="s">
        <v>76</v>
      </c>
      <c r="AB32" s="64">
        <f>BH32</f>
        <v>243144</v>
      </c>
      <c r="AC32" s="64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79"/>
      <c r="AQ32" s="79"/>
      <c r="AR32" s="79"/>
      <c r="AS32" s="79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>
        <v>243144</v>
      </c>
      <c r="BI32" s="64"/>
      <c r="BJ32" s="64" t="s">
        <v>458</v>
      </c>
      <c r="BK32" s="72" t="s">
        <v>334</v>
      </c>
      <c r="BL32" s="64">
        <v>0</v>
      </c>
      <c r="BM32" s="64" t="s">
        <v>166</v>
      </c>
      <c r="BN32" s="64" t="s">
        <v>142</v>
      </c>
      <c r="BO32" s="64">
        <v>33</v>
      </c>
      <c r="BP32" s="64">
        <v>33</v>
      </c>
      <c r="BQ32" s="64">
        <v>800</v>
      </c>
      <c r="BR32" s="64">
        <v>800</v>
      </c>
      <c r="BS32" s="64">
        <v>1</v>
      </c>
      <c r="BT32" s="64">
        <v>1</v>
      </c>
      <c r="BU32" s="30">
        <f>(BP32/BO32)*(BR32/BQ32)</f>
        <v>1</v>
      </c>
      <c r="BV32" s="30">
        <f>BS32*BT32*BU32</f>
        <v>1</v>
      </c>
      <c r="BW32" s="69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79"/>
    </row>
    <row r="33" spans="1:142" s="15" customFormat="1" ht="12.75" customHeight="1">
      <c r="A33" s="358" t="s">
        <v>722</v>
      </c>
      <c r="B33" s="359" t="s">
        <v>749</v>
      </c>
      <c r="C33" s="359"/>
      <c r="D33" s="360"/>
      <c r="E33" s="278"/>
      <c r="F33" s="278"/>
      <c r="G33" s="361">
        <f>'STEPPED UP BY GENCO'!$I$60*-1</f>
        <v>-5.436172991754452</v>
      </c>
      <c r="H33" s="348" t="s">
        <v>748</v>
      </c>
      <c r="I33" s="357"/>
      <c r="J33" s="67"/>
      <c r="K33" s="67"/>
      <c r="L33" s="67"/>
      <c r="M33" s="171"/>
      <c r="N33" s="30">
        <v>21</v>
      </c>
      <c r="O33" s="69" t="s">
        <v>335</v>
      </c>
      <c r="P33" s="72">
        <v>4864798</v>
      </c>
      <c r="Q33" s="30">
        <v>0</v>
      </c>
      <c r="R33" s="64" t="s">
        <v>659</v>
      </c>
      <c r="S33" s="59" t="s">
        <v>699</v>
      </c>
      <c r="T33" s="64">
        <v>100</v>
      </c>
      <c r="U33" s="30">
        <v>206319</v>
      </c>
      <c r="V33" s="30">
        <v>203012</v>
      </c>
      <c r="W33" s="64">
        <f>U33-V33</f>
        <v>3307</v>
      </c>
      <c r="X33" s="64">
        <f>T33*W33</f>
        <v>330700</v>
      </c>
      <c r="Y33" s="96">
        <f>IF(S33="Kvarh(Lag)",X33/1000000,X33/1000)</f>
        <v>0.3307</v>
      </c>
      <c r="Z33" s="440"/>
      <c r="AA33" s="79" t="s">
        <v>335</v>
      </c>
      <c r="AB33" s="64">
        <f>BH33</f>
        <v>154932</v>
      </c>
      <c r="AC33" s="64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79"/>
      <c r="AQ33" s="79"/>
      <c r="AR33" s="79"/>
      <c r="AS33" s="79"/>
      <c r="AT33" s="64"/>
      <c r="AU33" s="64"/>
      <c r="AV33" s="64"/>
      <c r="AW33" s="64"/>
      <c r="AX33" s="64"/>
      <c r="AY33" s="64"/>
      <c r="AZ33" s="64"/>
      <c r="BA33" s="154"/>
      <c r="BB33" s="154"/>
      <c r="BC33" s="154"/>
      <c r="BD33" s="154"/>
      <c r="BE33" s="154"/>
      <c r="BF33" s="154"/>
      <c r="BG33" s="154"/>
      <c r="BH33" s="154">
        <v>154932</v>
      </c>
      <c r="BI33" s="64"/>
      <c r="BJ33" s="4" t="s">
        <v>335</v>
      </c>
      <c r="BK33" s="6" t="s">
        <v>336</v>
      </c>
      <c r="BL33" s="4">
        <v>0</v>
      </c>
      <c r="BM33" s="4" t="s">
        <v>166</v>
      </c>
      <c r="BN33" s="4" t="s">
        <v>142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38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58"/>
      <c r="B34" s="362"/>
      <c r="C34" s="362"/>
      <c r="D34" s="362"/>
      <c r="E34" s="278"/>
      <c r="F34" s="278"/>
      <c r="G34" s="356"/>
      <c r="H34" s="278"/>
      <c r="I34" s="278"/>
      <c r="J34" s="67"/>
      <c r="K34" s="67"/>
      <c r="L34" s="67"/>
      <c r="M34" s="171"/>
      <c r="N34" s="30">
        <v>22</v>
      </c>
      <c r="O34" s="69" t="s">
        <v>337</v>
      </c>
      <c r="P34" s="72">
        <v>4864799</v>
      </c>
      <c r="Q34" s="30">
        <v>0</v>
      </c>
      <c r="R34" s="64" t="s">
        <v>659</v>
      </c>
      <c r="S34" s="59" t="s">
        <v>699</v>
      </c>
      <c r="T34" s="64">
        <v>100</v>
      </c>
      <c r="U34" s="30">
        <v>367642</v>
      </c>
      <c r="V34" s="30">
        <v>359558</v>
      </c>
      <c r="W34" s="64">
        <f>U34-V34</f>
        <v>8084</v>
      </c>
      <c r="X34" s="64">
        <f>T34*W34</f>
        <v>808400</v>
      </c>
      <c r="Y34" s="96">
        <f>IF(S34="Kvarh(Lag)",X34/1000000,X34/1000)</f>
        <v>0.8084</v>
      </c>
      <c r="Z34" s="179"/>
      <c r="AA34" s="79" t="s">
        <v>337</v>
      </c>
      <c r="AB34" s="64">
        <f>BH34</f>
        <v>206384</v>
      </c>
      <c r="AC34" s="64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79"/>
      <c r="AQ34" s="79"/>
      <c r="AR34" s="79"/>
      <c r="AS34" s="79"/>
      <c r="AT34" s="64"/>
      <c r="AU34" s="64"/>
      <c r="AV34" s="64"/>
      <c r="AW34" s="64"/>
      <c r="AX34" s="64"/>
      <c r="AY34" s="64"/>
      <c r="AZ34" s="154"/>
      <c r="BA34" s="64"/>
      <c r="BB34" s="64"/>
      <c r="BC34" s="64"/>
      <c r="BD34" s="64"/>
      <c r="BE34" s="64"/>
      <c r="BF34" s="64"/>
      <c r="BG34" s="64"/>
      <c r="BH34" s="64">
        <v>206384</v>
      </c>
      <c r="BI34" s="64"/>
      <c r="BJ34" s="4" t="s">
        <v>337</v>
      </c>
      <c r="BK34" s="6" t="s">
        <v>338</v>
      </c>
      <c r="BL34" s="4">
        <v>0</v>
      </c>
      <c r="BM34" s="4" t="s">
        <v>166</v>
      </c>
      <c r="BN34" s="4" t="s">
        <v>142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38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58"/>
      <c r="B35" s="363"/>
      <c r="C35" s="362"/>
      <c r="D35" s="362"/>
      <c r="E35" s="278"/>
      <c r="F35" s="278"/>
      <c r="G35" s="365"/>
      <c r="H35" s="278"/>
      <c r="I35" s="278"/>
      <c r="J35" s="67"/>
      <c r="K35" s="67"/>
      <c r="L35" s="67"/>
      <c r="M35" s="171"/>
      <c r="N35" s="30">
        <v>23</v>
      </c>
      <c r="O35" s="69" t="s">
        <v>81</v>
      </c>
      <c r="P35" s="72">
        <v>4864888</v>
      </c>
      <c r="Q35" s="30">
        <v>0</v>
      </c>
      <c r="R35" s="64" t="s">
        <v>659</v>
      </c>
      <c r="S35" s="59" t="s">
        <v>699</v>
      </c>
      <c r="T35" s="64">
        <v>1000</v>
      </c>
      <c r="U35" s="30">
        <v>42479</v>
      </c>
      <c r="V35" s="30">
        <v>41666</v>
      </c>
      <c r="W35" s="64">
        <f>U35-V35</f>
        <v>813</v>
      </c>
      <c r="X35" s="64">
        <f>T35*W35</f>
        <v>813000</v>
      </c>
      <c r="Y35" s="96">
        <f>IF(S35="Kvarh(Lag)",X35/1000000,X35/1000)</f>
        <v>0.813</v>
      </c>
      <c r="Z35" s="96"/>
      <c r="AA35" s="79" t="s">
        <v>81</v>
      </c>
      <c r="AB35" s="64">
        <f>BH35</f>
        <v>520761</v>
      </c>
      <c r="AC35" s="64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79"/>
      <c r="AQ35" s="79"/>
      <c r="AR35" s="79"/>
      <c r="AS35" s="79"/>
      <c r="AT35" s="64"/>
      <c r="AU35" s="64"/>
      <c r="AV35" s="64"/>
      <c r="AW35" s="64"/>
      <c r="AX35" s="64"/>
      <c r="AY35" s="154"/>
      <c r="AZ35" s="64"/>
      <c r="BA35" s="64"/>
      <c r="BB35" s="64"/>
      <c r="BC35" s="64"/>
      <c r="BD35" s="64"/>
      <c r="BE35" s="64"/>
      <c r="BF35" s="64"/>
      <c r="BG35" s="64"/>
      <c r="BH35" s="64">
        <v>520761</v>
      </c>
      <c r="BI35" s="64"/>
      <c r="BJ35" s="4" t="s">
        <v>81</v>
      </c>
      <c r="BK35" s="6" t="s">
        <v>459</v>
      </c>
      <c r="BL35" s="4">
        <v>0</v>
      </c>
      <c r="BM35" s="4" t="s">
        <v>166</v>
      </c>
      <c r="BN35" s="4" t="s">
        <v>142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38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64"/>
      <c r="B36" s="352"/>
      <c r="C36" s="348"/>
      <c r="D36" s="348"/>
      <c r="E36" s="348"/>
      <c r="F36" s="348"/>
      <c r="G36" s="365"/>
      <c r="H36" s="348"/>
      <c r="I36" s="349"/>
      <c r="J36" s="349"/>
      <c r="K36" s="349"/>
      <c r="L36" s="349"/>
      <c r="M36" s="350"/>
      <c r="N36" s="30"/>
      <c r="O36" s="148" t="s">
        <v>60</v>
      </c>
      <c r="P36" s="72"/>
      <c r="Q36" s="30"/>
      <c r="R36" s="64"/>
      <c r="S36" s="64"/>
      <c r="T36" s="64"/>
      <c r="U36" s="30"/>
      <c r="V36" s="30"/>
      <c r="W36" s="64"/>
      <c r="X36" s="64"/>
      <c r="Y36" s="70"/>
      <c r="Z36" s="179"/>
      <c r="AA36" s="94" t="s">
        <v>60</v>
      </c>
      <c r="AB36" s="64"/>
      <c r="AC36" s="64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79"/>
      <c r="AQ36" s="79"/>
      <c r="AR36" s="79"/>
      <c r="AS36" s="79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84" t="s">
        <v>60</v>
      </c>
      <c r="BK36" s="72"/>
      <c r="BL36" s="64"/>
      <c r="BM36" s="64"/>
      <c r="BN36" s="64"/>
      <c r="BO36" s="64"/>
      <c r="BP36" s="64"/>
      <c r="BQ36" s="64"/>
      <c r="BR36" s="64"/>
      <c r="BS36" s="64"/>
      <c r="BT36" s="64"/>
      <c r="BU36" s="30"/>
      <c r="BV36" s="30"/>
      <c r="BW36" s="138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66"/>
      <c r="B37" s="359"/>
      <c r="C37" s="359"/>
      <c r="D37" s="367"/>
      <c r="E37" s="348"/>
      <c r="F37" s="348"/>
      <c r="G37" s="368"/>
      <c r="H37" s="348"/>
      <c r="I37" s="67"/>
      <c r="J37" s="67"/>
      <c r="K37" s="67"/>
      <c r="L37" s="67"/>
      <c r="M37" s="171"/>
      <c r="N37" s="30">
        <v>24</v>
      </c>
      <c r="O37" s="69" t="s">
        <v>307</v>
      </c>
      <c r="P37" s="72">
        <v>4865057</v>
      </c>
      <c r="Q37" s="30" t="e">
        <v>#REF!</v>
      </c>
      <c r="R37" s="64" t="s">
        <v>659</v>
      </c>
      <c r="S37" s="59" t="s">
        <v>699</v>
      </c>
      <c r="T37" s="64">
        <v>50</v>
      </c>
      <c r="U37" s="30">
        <v>2554</v>
      </c>
      <c r="V37" s="30">
        <v>2554</v>
      </c>
      <c r="W37" s="64">
        <f>U37-V37</f>
        <v>0</v>
      </c>
      <c r="X37" s="64">
        <f>T37*W37</f>
        <v>0</v>
      </c>
      <c r="Y37" s="96">
        <f>IF(S37="Kvarh(Lag)",X37/1000000,X37/1000)</f>
        <v>0</v>
      </c>
      <c r="Z37" s="64"/>
      <c r="AA37" s="69" t="s">
        <v>307</v>
      </c>
      <c r="AB37" s="64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4">
        <v>1157253</v>
      </c>
      <c r="BI37" s="4"/>
      <c r="BJ37" s="64" t="s">
        <v>307</v>
      </c>
      <c r="BK37" s="72" t="s">
        <v>557</v>
      </c>
      <c r="BL37" s="64"/>
      <c r="BM37" s="64" t="s">
        <v>166</v>
      </c>
      <c r="BN37" s="64" t="s">
        <v>142</v>
      </c>
      <c r="BO37" s="64">
        <v>220</v>
      </c>
      <c r="BP37" s="64">
        <v>220</v>
      </c>
      <c r="BQ37" s="64">
        <v>400</v>
      </c>
      <c r="BR37" s="64">
        <v>400</v>
      </c>
      <c r="BS37" s="64">
        <v>1</v>
      </c>
      <c r="BT37" s="64">
        <v>0.05</v>
      </c>
      <c r="BU37" s="30">
        <f>(BP37/BO37)*(BR37/BQ37)</f>
        <v>1</v>
      </c>
      <c r="BV37" s="30">
        <f>BU37*BS37*BT37</f>
        <v>0.05</v>
      </c>
      <c r="BW37" s="15" t="s">
        <v>552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69"/>
      <c r="B38" s="352"/>
      <c r="C38" s="348"/>
      <c r="D38" s="348"/>
      <c r="E38" s="348"/>
      <c r="F38" s="348"/>
      <c r="G38" s="370"/>
      <c r="H38" s="348"/>
      <c r="I38" s="349"/>
      <c r="J38" s="349"/>
      <c r="K38" s="349"/>
      <c r="L38" s="349"/>
      <c r="M38" s="350"/>
      <c r="N38" s="30">
        <v>25</v>
      </c>
      <c r="O38" s="69" t="s">
        <v>308</v>
      </c>
      <c r="P38" s="72">
        <v>4865058</v>
      </c>
      <c r="Q38" s="30" t="e">
        <v>#REF!</v>
      </c>
      <c r="R38" s="64" t="s">
        <v>659</v>
      </c>
      <c r="S38" s="59" t="s">
        <v>699</v>
      </c>
      <c r="T38" s="64">
        <v>50</v>
      </c>
      <c r="U38" s="30">
        <v>187</v>
      </c>
      <c r="V38" s="30">
        <v>185</v>
      </c>
      <c r="W38" s="64">
        <f>U38-V38</f>
        <v>2</v>
      </c>
      <c r="X38" s="64">
        <f>T38*W38</f>
        <v>100</v>
      </c>
      <c r="Y38" s="96">
        <f>IF(S38="Kvarh(Lag)",X38/1000000,X38/1000)</f>
        <v>0.0001</v>
      </c>
      <c r="Z38" s="64"/>
      <c r="AA38" s="69" t="s">
        <v>308</v>
      </c>
      <c r="AB38" s="64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4">
        <v>909132</v>
      </c>
      <c r="BI38" s="4"/>
      <c r="BJ38" s="64" t="s">
        <v>308</v>
      </c>
      <c r="BK38" s="72" t="s">
        <v>558</v>
      </c>
      <c r="BL38" s="64"/>
      <c r="BM38" s="64" t="s">
        <v>166</v>
      </c>
      <c r="BN38" s="64" t="s">
        <v>142</v>
      </c>
      <c r="BO38" s="64">
        <v>220</v>
      </c>
      <c r="BP38" s="64">
        <v>220</v>
      </c>
      <c r="BQ38" s="64">
        <v>400</v>
      </c>
      <c r="BR38" s="64">
        <v>400</v>
      </c>
      <c r="BS38" s="64">
        <v>1</v>
      </c>
      <c r="BT38" s="64">
        <v>0.05</v>
      </c>
      <c r="BU38" s="30">
        <f>(BP38/BO38)*(BR38/BQ38)</f>
        <v>1</v>
      </c>
      <c r="BV38" s="30">
        <f>BU38*BS38*BT38</f>
        <v>0.05</v>
      </c>
      <c r="BW38" s="15" t="s">
        <v>552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1"/>
      <c r="B39" s="71"/>
      <c r="C39" s="71"/>
      <c r="D39" s="71"/>
      <c r="E39" s="71"/>
      <c r="F39" s="71"/>
      <c r="G39" s="372"/>
      <c r="H39" s="39"/>
      <c r="I39" s="67"/>
      <c r="J39" s="67"/>
      <c r="K39" s="67"/>
      <c r="L39" s="67"/>
      <c r="M39" s="171"/>
      <c r="N39" s="30">
        <v>26</v>
      </c>
      <c r="O39" s="69" t="s">
        <v>673</v>
      </c>
      <c r="P39" s="72">
        <v>4864889</v>
      </c>
      <c r="Q39" s="30" t="e">
        <v>#REF!</v>
      </c>
      <c r="R39" s="64" t="s">
        <v>659</v>
      </c>
      <c r="S39" s="59" t="s">
        <v>699</v>
      </c>
      <c r="T39" s="64">
        <v>1000</v>
      </c>
      <c r="U39" s="30">
        <v>9027</v>
      </c>
      <c r="V39" s="30">
        <v>8967</v>
      </c>
      <c r="W39" s="64">
        <f>U39-V39</f>
        <v>60</v>
      </c>
      <c r="X39" s="64">
        <f>T39*W39</f>
        <v>60000</v>
      </c>
      <c r="Y39" s="96">
        <f>IF(S39="Kvarh(Lag)",X39/1000000,X39/1000)</f>
        <v>0.06</v>
      </c>
      <c r="Z39" s="226"/>
      <c r="AA39" s="69" t="s">
        <v>541</v>
      </c>
      <c r="AB39" s="64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4" t="s">
        <v>541</v>
      </c>
      <c r="BK39" s="72" t="s">
        <v>542</v>
      </c>
      <c r="BL39" s="64"/>
      <c r="BM39" s="64" t="s">
        <v>166</v>
      </c>
      <c r="BN39" s="64" t="s">
        <v>142</v>
      </c>
      <c r="BO39" s="64">
        <v>33</v>
      </c>
      <c r="BP39" s="64">
        <v>33</v>
      </c>
      <c r="BQ39" s="64">
        <v>300</v>
      </c>
      <c r="BR39" s="64">
        <v>800</v>
      </c>
      <c r="BS39" s="64">
        <v>1</v>
      </c>
      <c r="BT39" s="64">
        <v>1</v>
      </c>
      <c r="BU39" s="30">
        <f>(BP39/BO39)*(BR39/BQ39)</f>
        <v>2.6666666666666665</v>
      </c>
      <c r="BV39" s="108">
        <f>BU39*BS39*BT39</f>
        <v>2.6666666666666665</v>
      </c>
      <c r="BW39" s="235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4"/>
      <c r="B40" s="359"/>
      <c r="C40" s="71"/>
      <c r="D40" s="71"/>
      <c r="E40" s="71"/>
      <c r="F40" s="251"/>
      <c r="G40" s="373"/>
      <c r="H40" s="352"/>
      <c r="I40" s="67"/>
      <c r="J40" s="67"/>
      <c r="K40" s="67"/>
      <c r="L40" s="67"/>
      <c r="M40" s="171"/>
      <c r="N40" s="30">
        <v>26</v>
      </c>
      <c r="O40" s="69" t="s">
        <v>51</v>
      </c>
      <c r="P40" s="72">
        <v>4864800</v>
      </c>
      <c r="Q40" s="30" t="e">
        <v>#REF!</v>
      </c>
      <c r="R40" s="64" t="s">
        <v>659</v>
      </c>
      <c r="S40" s="59" t="s">
        <v>699</v>
      </c>
      <c r="T40" s="64">
        <v>100</v>
      </c>
      <c r="U40" s="30">
        <v>104918</v>
      </c>
      <c r="V40" s="30">
        <v>103644</v>
      </c>
      <c r="W40" s="64">
        <f>U40-V40</f>
        <v>1274</v>
      </c>
      <c r="X40" s="64">
        <f>T40*W40</f>
        <v>127400</v>
      </c>
      <c r="Y40" s="96">
        <f>IF(S40="Kvarh(Lag)",X40/1000000,X40/1000)</f>
        <v>0.1274</v>
      </c>
      <c r="Z40" s="226"/>
      <c r="AA40" s="69" t="s">
        <v>649</v>
      </c>
      <c r="AB40" s="64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4" t="s">
        <v>649</v>
      </c>
      <c r="BK40" s="72" t="s">
        <v>650</v>
      </c>
      <c r="BL40" s="64"/>
      <c r="BM40" s="64" t="s">
        <v>166</v>
      </c>
      <c r="BN40" s="64" t="s">
        <v>142</v>
      </c>
      <c r="BO40" s="64">
        <v>33</v>
      </c>
      <c r="BP40" s="64">
        <v>33</v>
      </c>
      <c r="BQ40" s="64">
        <v>300</v>
      </c>
      <c r="BR40" s="64">
        <v>400</v>
      </c>
      <c r="BS40" s="64">
        <v>1</v>
      </c>
      <c r="BT40" s="64">
        <v>1</v>
      </c>
      <c r="BU40" s="30">
        <f>(BP40/BO40)*(BR40/BQ40)</f>
        <v>1.3333333333333333</v>
      </c>
      <c r="BV40" s="108">
        <f>BU40*BS40*BT40</f>
        <v>1.3333333333333333</v>
      </c>
      <c r="BW40" s="235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74"/>
      <c r="B41" s="71"/>
      <c r="C41" s="71"/>
      <c r="D41" s="71"/>
      <c r="E41" s="71"/>
      <c r="F41" s="71"/>
      <c r="G41" s="375"/>
      <c r="H41" s="251"/>
      <c r="I41" s="67"/>
      <c r="J41" s="67"/>
      <c r="K41" s="67"/>
      <c r="L41" s="67"/>
      <c r="M41" s="171"/>
      <c r="N41" s="30"/>
      <c r="O41" s="103" t="s">
        <v>64</v>
      </c>
      <c r="P41" s="72"/>
      <c r="Q41" s="30"/>
      <c r="R41" s="30"/>
      <c r="S41" s="30"/>
      <c r="T41" s="64"/>
      <c r="U41" s="30"/>
      <c r="V41" s="30"/>
      <c r="W41" s="64"/>
      <c r="X41" s="64"/>
      <c r="Y41" s="70"/>
      <c r="Z41" s="177"/>
      <c r="AA41" s="7" t="s">
        <v>64</v>
      </c>
      <c r="AB41" s="64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38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3"/>
      <c r="B42" s="376"/>
      <c r="C42" s="362"/>
      <c r="D42" s="362"/>
      <c r="E42" s="348"/>
      <c r="F42" s="348"/>
      <c r="G42" s="377"/>
      <c r="H42" s="349"/>
      <c r="I42" s="378"/>
      <c r="J42" s="379"/>
      <c r="K42" s="349"/>
      <c r="L42" s="349"/>
      <c r="M42" s="350"/>
      <c r="N42" s="30">
        <v>27</v>
      </c>
      <c r="O42" s="69" t="s">
        <v>339</v>
      </c>
      <c r="P42" s="72">
        <v>4865054</v>
      </c>
      <c r="Q42" s="30">
        <v>0</v>
      </c>
      <c r="R42" s="64" t="s">
        <v>659</v>
      </c>
      <c r="S42" s="59" t="s">
        <v>699</v>
      </c>
      <c r="T42" s="64">
        <v>1000</v>
      </c>
      <c r="U42" s="30">
        <v>83271</v>
      </c>
      <c r="V42" s="30">
        <v>82692</v>
      </c>
      <c r="W42" s="64">
        <f>U42-V42</f>
        <v>579</v>
      </c>
      <c r="X42" s="64">
        <f>T42*W42</f>
        <v>579000</v>
      </c>
      <c r="Y42" s="96">
        <f>IF(S42="Kvarh(Lag)",X42/1000000,X42/1000)</f>
        <v>0.579</v>
      </c>
      <c r="Z42" s="179"/>
      <c r="AA42" s="2" t="s">
        <v>339</v>
      </c>
      <c r="AB42" s="64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339</v>
      </c>
      <c r="BK42" s="6" t="s">
        <v>597</v>
      </c>
      <c r="BL42" s="4">
        <v>0</v>
      </c>
      <c r="BM42" s="4" t="s">
        <v>166</v>
      </c>
      <c r="BN42" s="4" t="s">
        <v>142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38" t="s">
        <v>598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3"/>
      <c r="B43" s="362"/>
      <c r="C43" s="362"/>
      <c r="D43" s="362"/>
      <c r="E43" s="136"/>
      <c r="F43" s="28"/>
      <c r="G43" s="375"/>
      <c r="H43" s="151"/>
      <c r="I43" s="67"/>
      <c r="J43" s="67"/>
      <c r="K43" s="67"/>
      <c r="L43" s="67"/>
      <c r="M43" s="171"/>
      <c r="N43" s="30">
        <v>28</v>
      </c>
      <c r="O43" s="69" t="s">
        <v>55</v>
      </c>
      <c r="P43" s="72">
        <v>4865055</v>
      </c>
      <c r="Q43" s="30">
        <v>0</v>
      </c>
      <c r="R43" s="64" t="s">
        <v>659</v>
      </c>
      <c r="S43" s="59" t="s">
        <v>699</v>
      </c>
      <c r="T43" s="64">
        <v>1000</v>
      </c>
      <c r="U43" s="30">
        <v>121209</v>
      </c>
      <c r="V43" s="30">
        <v>118765</v>
      </c>
      <c r="W43" s="64">
        <f>U43-V43</f>
        <v>2444</v>
      </c>
      <c r="X43" s="64">
        <f>T43*W43</f>
        <v>2444000</v>
      </c>
      <c r="Y43" s="96">
        <f>IF(S43="Kvarh(Lag)",X43/1000000,X43/1000)</f>
        <v>2.444</v>
      </c>
      <c r="Z43" s="179"/>
      <c r="AA43" s="2" t="s">
        <v>536</v>
      </c>
      <c r="AB43" s="64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536</v>
      </c>
      <c r="BK43" s="6" t="s">
        <v>340</v>
      </c>
      <c r="BL43" s="4">
        <v>0</v>
      </c>
      <c r="BM43" s="4" t="s">
        <v>166</v>
      </c>
      <c r="BN43" s="4" t="s">
        <v>142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38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0"/>
      <c r="B44" s="349"/>
      <c r="C44" s="349"/>
      <c r="D44" s="349"/>
      <c r="E44" s="349"/>
      <c r="F44" s="349"/>
      <c r="G44" s="189"/>
      <c r="H44" s="349"/>
      <c r="I44" s="349"/>
      <c r="J44" s="349"/>
      <c r="K44" s="349"/>
      <c r="L44" s="349"/>
      <c r="M44" s="350"/>
      <c r="N44" s="30"/>
      <c r="O44" s="103" t="s">
        <v>143</v>
      </c>
      <c r="P44" s="72"/>
      <c r="Q44" s="30"/>
      <c r="R44" s="30"/>
      <c r="S44" s="30"/>
      <c r="T44" s="64"/>
      <c r="U44" s="30"/>
      <c r="V44" s="30"/>
      <c r="W44" s="64"/>
      <c r="X44" s="64"/>
      <c r="Y44" s="70"/>
      <c r="Z44" s="177"/>
      <c r="AA44" s="7" t="s">
        <v>143</v>
      </c>
      <c r="AB44" s="64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143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38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1"/>
      <c r="B45" s="130"/>
      <c r="C45" s="130"/>
      <c r="D45" s="261"/>
      <c r="E45" s="261"/>
      <c r="F45" s="261"/>
      <c r="G45" s="261"/>
      <c r="H45" s="382"/>
      <c r="I45" s="261"/>
      <c r="J45" s="261"/>
      <c r="K45" s="130"/>
      <c r="L45" s="67"/>
      <c r="M45" s="171"/>
      <c r="N45" s="30">
        <v>29</v>
      </c>
      <c r="O45" s="69" t="s">
        <v>188</v>
      </c>
      <c r="P45" s="72">
        <v>4865056</v>
      </c>
      <c r="Q45" s="30">
        <v>0</v>
      </c>
      <c r="R45" s="64" t="s">
        <v>659</v>
      </c>
      <c r="S45" s="59" t="s">
        <v>699</v>
      </c>
      <c r="T45" s="64">
        <v>1000</v>
      </c>
      <c r="U45" s="30">
        <v>92028</v>
      </c>
      <c r="V45" s="30">
        <v>87863</v>
      </c>
      <c r="W45" s="64">
        <f>U45-V45</f>
        <v>4165</v>
      </c>
      <c r="X45" s="64">
        <f>T45*W45</f>
        <v>4165000</v>
      </c>
      <c r="Y45" s="96">
        <f>IF(S45="Kvarh(Lag)",X45/1000000,X45/1000)</f>
        <v>4.165</v>
      </c>
      <c r="Z45" s="179"/>
      <c r="AA45" s="2" t="s">
        <v>188</v>
      </c>
      <c r="AB45" s="64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188</v>
      </c>
      <c r="BK45" s="6" t="s">
        <v>341</v>
      </c>
      <c r="BL45" s="4">
        <v>0</v>
      </c>
      <c r="BM45" s="4" t="s">
        <v>166</v>
      </c>
      <c r="BN45" s="4" t="s">
        <v>142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38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83"/>
      <c r="B46" s="130"/>
      <c r="C46" s="130"/>
      <c r="D46" s="130"/>
      <c r="E46" s="130"/>
      <c r="F46" s="130"/>
      <c r="G46" s="384"/>
      <c r="H46" s="384"/>
      <c r="I46" s="384"/>
      <c r="J46" s="384"/>
      <c r="K46" s="384"/>
      <c r="L46" s="67"/>
      <c r="M46" s="171"/>
      <c r="N46" s="30"/>
      <c r="O46" s="103" t="s">
        <v>478</v>
      </c>
      <c r="P46" s="72"/>
      <c r="Q46" s="30"/>
      <c r="R46" s="30"/>
      <c r="S46" s="30"/>
      <c r="T46" s="64"/>
      <c r="U46" s="30"/>
      <c r="V46" s="30"/>
      <c r="W46" s="64"/>
      <c r="X46" s="30"/>
      <c r="Y46" s="70"/>
      <c r="Z46" s="177"/>
      <c r="AA46" s="7" t="s">
        <v>478</v>
      </c>
      <c r="AB46" s="6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478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38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7"/>
      <c r="M47" s="350"/>
      <c r="N47" s="30">
        <v>30</v>
      </c>
      <c r="O47" s="69" t="s">
        <v>668</v>
      </c>
      <c r="P47" s="72">
        <v>4864954</v>
      </c>
      <c r="Q47" s="30">
        <v>0</v>
      </c>
      <c r="R47" s="64" t="s">
        <v>659</v>
      </c>
      <c r="S47" s="59" t="s">
        <v>699</v>
      </c>
      <c r="T47" s="64">
        <v>-1000</v>
      </c>
      <c r="U47" s="30">
        <v>32000</v>
      </c>
      <c r="V47" s="30">
        <v>30272</v>
      </c>
      <c r="W47" s="64">
        <f>U47-V47</f>
        <v>1728</v>
      </c>
      <c r="X47" s="64">
        <f>T47*W47</f>
        <v>-1728000</v>
      </c>
      <c r="Y47" s="96">
        <f>IF(S47="Kvarh(Lag)",X47/1000000,X47/1000)</f>
        <v>-1.728</v>
      </c>
      <c r="Z47" s="179"/>
      <c r="AA47" s="2" t="s">
        <v>479</v>
      </c>
      <c r="AB47" s="64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479</v>
      </c>
      <c r="BK47" s="6" t="s">
        <v>483</v>
      </c>
      <c r="BL47" s="4">
        <v>0</v>
      </c>
      <c r="BM47" s="4" t="s">
        <v>166</v>
      </c>
      <c r="BN47" s="4" t="s">
        <v>142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38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88"/>
      <c r="B48" s="223"/>
      <c r="C48" s="223"/>
      <c r="D48" s="223"/>
      <c r="E48" s="223"/>
      <c r="F48" s="352" t="s">
        <v>283</v>
      </c>
      <c r="G48" s="353">
        <f>SUM(G31:G46)</f>
        <v>33.93852700824554</v>
      </c>
      <c r="H48" s="352" t="s">
        <v>748</v>
      </c>
      <c r="I48" s="223"/>
      <c r="J48" s="223"/>
      <c r="K48" s="223"/>
      <c r="L48" s="67"/>
      <c r="M48" s="171"/>
      <c r="N48" s="30">
        <v>31</v>
      </c>
      <c r="O48" s="69" t="s">
        <v>669</v>
      </c>
      <c r="P48" s="72">
        <v>4864955</v>
      </c>
      <c r="Q48" s="30">
        <v>0</v>
      </c>
      <c r="R48" s="64" t="s">
        <v>659</v>
      </c>
      <c r="S48" s="59" t="s">
        <v>699</v>
      </c>
      <c r="T48" s="64">
        <v>-1000</v>
      </c>
      <c r="U48" s="30">
        <v>34314</v>
      </c>
      <c r="V48" s="30">
        <v>32514</v>
      </c>
      <c r="W48" s="64">
        <f>U48-V48</f>
        <v>1800</v>
      </c>
      <c r="X48" s="64">
        <f>T48*W48</f>
        <v>-1800000</v>
      </c>
      <c r="Y48" s="96">
        <f>IF(S48="Kvarh(Lag)",X48/1000000,X48/1000)</f>
        <v>-1.8</v>
      </c>
      <c r="Z48" s="179"/>
      <c r="AA48" s="2" t="s">
        <v>480</v>
      </c>
      <c r="AB48" s="64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480</v>
      </c>
      <c r="BK48" s="6" t="s">
        <v>484</v>
      </c>
      <c r="BL48" s="4">
        <v>0</v>
      </c>
      <c r="BM48" s="4" t="s">
        <v>166</v>
      </c>
      <c r="BN48" s="4" t="s">
        <v>142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38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88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67"/>
      <c r="M49" s="171"/>
      <c r="N49" s="30"/>
      <c r="O49" s="148" t="s">
        <v>108</v>
      </c>
      <c r="P49" s="72"/>
      <c r="Q49" s="30"/>
      <c r="R49" s="64"/>
      <c r="S49" s="64"/>
      <c r="T49" s="64"/>
      <c r="U49" s="30"/>
      <c r="V49" s="30"/>
      <c r="W49" s="64"/>
      <c r="X49" s="64"/>
      <c r="Y49" s="70"/>
      <c r="Z49" s="179"/>
      <c r="AA49" s="2" t="s">
        <v>481</v>
      </c>
      <c r="AB49" s="64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481</v>
      </c>
      <c r="BK49" s="6" t="s">
        <v>485</v>
      </c>
      <c r="BL49" s="4">
        <v>0</v>
      </c>
      <c r="BM49" s="4" t="s">
        <v>166</v>
      </c>
      <c r="BN49" s="4" t="s">
        <v>142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38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49"/>
      <c r="M50" s="350"/>
      <c r="N50" s="30"/>
      <c r="O50" s="148" t="s">
        <v>104</v>
      </c>
      <c r="P50" s="72"/>
      <c r="Q50" s="30"/>
      <c r="R50" s="64"/>
      <c r="S50" s="64"/>
      <c r="T50" s="64"/>
      <c r="U50" s="30"/>
      <c r="V50" s="30"/>
      <c r="W50" s="64"/>
      <c r="X50" s="64"/>
      <c r="Y50" s="70"/>
      <c r="Z50" s="181"/>
      <c r="AA50" s="41" t="s">
        <v>481</v>
      </c>
      <c r="AB50" s="213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481</v>
      </c>
      <c r="BK50" s="73">
        <v>4864954</v>
      </c>
      <c r="BL50" s="42">
        <v>0</v>
      </c>
      <c r="BM50" s="42" t="s">
        <v>659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64"/>
      <c r="BX50" s="42"/>
      <c r="BY50" s="220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16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49"/>
      <c r="M51" s="350"/>
      <c r="N51" s="30"/>
      <c r="O51" s="148" t="s">
        <v>109</v>
      </c>
      <c r="P51" s="72"/>
      <c r="Q51" s="30"/>
      <c r="R51" s="64"/>
      <c r="S51" s="64"/>
      <c r="T51" s="64"/>
      <c r="U51" s="30"/>
      <c r="V51" s="30"/>
      <c r="W51" s="64"/>
      <c r="X51" s="64"/>
      <c r="Y51" s="70"/>
      <c r="Z51" s="181"/>
      <c r="AA51" s="2" t="s">
        <v>482</v>
      </c>
      <c r="AB51" s="64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482</v>
      </c>
      <c r="BK51" s="6" t="s">
        <v>486</v>
      </c>
      <c r="BL51" s="4">
        <v>0</v>
      </c>
      <c r="BM51" s="4" t="s">
        <v>166</v>
      </c>
      <c r="BN51" s="4" t="s">
        <v>142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38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49"/>
      <c r="M52" s="350"/>
      <c r="N52" s="30">
        <v>32</v>
      </c>
      <c r="O52" s="69" t="s">
        <v>186</v>
      </c>
      <c r="P52" s="72">
        <v>4864843</v>
      </c>
      <c r="Q52" s="30">
        <v>0</v>
      </c>
      <c r="R52" s="64" t="s">
        <v>659</v>
      </c>
      <c r="S52" s="59" t="s">
        <v>699</v>
      </c>
      <c r="T52" s="64">
        <v>1000</v>
      </c>
      <c r="U52" s="30">
        <v>34654</v>
      </c>
      <c r="V52" s="30">
        <v>34109</v>
      </c>
      <c r="W52" s="64">
        <f>U52-V52</f>
        <v>545</v>
      </c>
      <c r="X52" s="64">
        <f>T52*W52</f>
        <v>545000</v>
      </c>
      <c r="Y52" s="96">
        <f>IF(S52="Kvarh(Lag)",X52/1000000,X52/1000)</f>
        <v>0.545</v>
      </c>
      <c r="Z52" s="181"/>
      <c r="AA52" s="41" t="s">
        <v>482</v>
      </c>
      <c r="AB52" s="213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482</v>
      </c>
      <c r="BK52" s="73">
        <v>4864955</v>
      </c>
      <c r="BL52" s="42">
        <v>0</v>
      </c>
      <c r="BM52" s="42" t="s">
        <v>659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64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49"/>
      <c r="M53" s="350"/>
      <c r="N53" s="30">
        <v>33</v>
      </c>
      <c r="O53" s="43" t="s">
        <v>344</v>
      </c>
      <c r="P53" s="72">
        <v>4864844</v>
      </c>
      <c r="Q53" s="30">
        <v>0</v>
      </c>
      <c r="R53" s="30" t="s">
        <v>659</v>
      </c>
      <c r="S53" s="59" t="s">
        <v>699</v>
      </c>
      <c r="T53" s="64">
        <v>1000</v>
      </c>
      <c r="U53" s="30">
        <v>24145</v>
      </c>
      <c r="V53" s="30">
        <v>23648</v>
      </c>
      <c r="W53" s="64">
        <f>U53-V53</f>
        <v>497</v>
      </c>
      <c r="X53" s="64">
        <f>T53*W53</f>
        <v>497000</v>
      </c>
      <c r="Y53" s="96">
        <f>IF(S53="Kvarh(Lag)",X53/1000000,X53/1000)</f>
        <v>0.497</v>
      </c>
      <c r="Z53" s="177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38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85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49"/>
      <c r="M54" s="350"/>
      <c r="N54" s="30"/>
      <c r="O54" s="103" t="s">
        <v>466</v>
      </c>
      <c r="P54" s="72"/>
      <c r="Q54" s="30"/>
      <c r="R54" s="30"/>
      <c r="S54" s="30"/>
      <c r="T54" s="64"/>
      <c r="U54" s="30"/>
      <c r="V54" s="30"/>
      <c r="W54" s="64"/>
      <c r="X54" s="64"/>
      <c r="Y54" s="70"/>
      <c r="Z54" s="227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38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85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49"/>
      <c r="M55" s="350"/>
      <c r="N55" s="30">
        <v>34</v>
      </c>
      <c r="O55" s="43" t="s">
        <v>543</v>
      </c>
      <c r="P55" s="72">
        <v>4865169</v>
      </c>
      <c r="Q55" s="30">
        <v>0</v>
      </c>
      <c r="R55" s="30" t="s">
        <v>659</v>
      </c>
      <c r="S55" s="59" t="s">
        <v>699</v>
      </c>
      <c r="T55" s="64">
        <v>1000</v>
      </c>
      <c r="U55" s="30">
        <v>70227</v>
      </c>
      <c r="V55" s="30">
        <v>68736</v>
      </c>
      <c r="W55" s="64">
        <f>U55-V55</f>
        <v>1491</v>
      </c>
      <c r="X55" s="64">
        <f>T55*W55</f>
        <v>1491000</v>
      </c>
      <c r="Y55" s="96">
        <f>IF(S55="Kvarh(Lag)",X55/1000000,X55/1000)</f>
        <v>1.491</v>
      </c>
      <c r="Z55" s="227"/>
      <c r="AA55" s="7" t="s">
        <v>109</v>
      </c>
      <c r="AB55" s="7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38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0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171"/>
      <c r="N56" s="30"/>
      <c r="O56" s="148" t="s">
        <v>565</v>
      </c>
      <c r="P56" s="72"/>
      <c r="Q56" s="30"/>
      <c r="R56" s="64"/>
      <c r="S56" s="64"/>
      <c r="T56" s="64"/>
      <c r="U56" s="30"/>
      <c r="V56" s="30"/>
      <c r="W56" s="64"/>
      <c r="X56" s="64"/>
      <c r="Y56" s="70"/>
      <c r="Z56" s="228"/>
      <c r="AA56" s="2" t="s">
        <v>186</v>
      </c>
      <c r="AB56" s="64">
        <f>BH56</f>
        <v>59740</v>
      </c>
      <c r="AC56" s="64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4">
        <v>59740</v>
      </c>
      <c r="BI56" s="4"/>
      <c r="BJ56" s="4" t="s">
        <v>489</v>
      </c>
      <c r="BK56" s="6" t="s">
        <v>343</v>
      </c>
      <c r="BL56" s="4">
        <v>0</v>
      </c>
      <c r="BM56" s="4" t="s">
        <v>140</v>
      </c>
      <c r="BN56" s="4" t="s">
        <v>137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38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4" customFormat="1" ht="9.75" customHeight="1" thickBot="1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1"/>
      <c r="N57" s="30">
        <v>35</v>
      </c>
      <c r="O57" s="69" t="s">
        <v>636</v>
      </c>
      <c r="P57" s="72">
        <v>4864792</v>
      </c>
      <c r="Q57" s="30">
        <v>0</v>
      </c>
      <c r="R57" s="64" t="s">
        <v>659</v>
      </c>
      <c r="S57" s="59" t="s">
        <v>699</v>
      </c>
      <c r="T57" s="64">
        <v>-100</v>
      </c>
      <c r="U57" s="30">
        <v>399025</v>
      </c>
      <c r="V57" s="30">
        <v>397094</v>
      </c>
      <c r="W57" s="64">
        <f>U57-V57</f>
        <v>1931</v>
      </c>
      <c r="X57" s="64">
        <f>T57*W57</f>
        <v>-193100</v>
      </c>
      <c r="Y57" s="96">
        <f>IF(S57="Kvarh(Lag)",X57/1000000,X57/1000)</f>
        <v>-0.1931</v>
      </c>
      <c r="Z57" s="228"/>
      <c r="AA57" s="79" t="s">
        <v>344</v>
      </c>
      <c r="AB57" s="64">
        <f>BH57</f>
        <v>167371</v>
      </c>
      <c r="AC57" s="64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79"/>
      <c r="AQ57" s="79"/>
      <c r="AR57" s="79"/>
      <c r="AS57" s="79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4">
        <v>167371</v>
      </c>
      <c r="BI57" s="30"/>
      <c r="BJ57" s="64" t="s">
        <v>488</v>
      </c>
      <c r="BK57" s="72" t="s">
        <v>345</v>
      </c>
      <c r="BL57" s="64">
        <v>0</v>
      </c>
      <c r="BM57" s="64" t="s">
        <v>140</v>
      </c>
      <c r="BN57" s="64" t="s">
        <v>137</v>
      </c>
      <c r="BO57" s="64">
        <v>33</v>
      </c>
      <c r="BP57" s="64">
        <v>33</v>
      </c>
      <c r="BQ57" s="64">
        <v>800</v>
      </c>
      <c r="BR57" s="64">
        <v>800</v>
      </c>
      <c r="BS57" s="64">
        <v>1</v>
      </c>
      <c r="BT57" s="64">
        <v>1</v>
      </c>
      <c r="BU57" s="30">
        <f>(BP57/BO57)*(BR57/BQ57)</f>
        <v>1</v>
      </c>
      <c r="BV57" s="30">
        <f>BS57*BT57*BU57</f>
        <v>1</v>
      </c>
      <c r="BW57" s="69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</row>
    <row r="58" spans="1:142" s="15" customFormat="1" ht="9.75" customHeight="1" thickTop="1">
      <c r="A58" s="135"/>
      <c r="B58" s="78"/>
      <c r="C58" s="71"/>
      <c r="D58" s="71"/>
      <c r="E58" s="71"/>
      <c r="F58" s="71"/>
      <c r="G58" s="71"/>
      <c r="H58" s="76"/>
      <c r="I58" s="76"/>
      <c r="J58" s="76"/>
      <c r="K58" s="78"/>
      <c r="L58" s="28"/>
      <c r="M58" s="28"/>
      <c r="N58" s="30">
        <v>36</v>
      </c>
      <c r="O58" s="43" t="s">
        <v>635</v>
      </c>
      <c r="P58" s="72">
        <v>4864792</v>
      </c>
      <c r="Q58" s="30">
        <v>0</v>
      </c>
      <c r="R58" s="30" t="s">
        <v>659</v>
      </c>
      <c r="S58" s="59" t="s">
        <v>699</v>
      </c>
      <c r="T58" s="64">
        <v>100</v>
      </c>
      <c r="U58" s="30">
        <v>46530</v>
      </c>
      <c r="V58" s="30">
        <v>45583</v>
      </c>
      <c r="W58" s="64">
        <f>U58-V58</f>
        <v>947</v>
      </c>
      <c r="X58" s="64">
        <f>T58*W58</f>
        <v>94700</v>
      </c>
      <c r="Y58" s="96">
        <f>IF(S58="Kvarh(Lag)",X58/1000000,X58/1000)</f>
        <v>0.0947</v>
      </c>
      <c r="Z58" s="227"/>
      <c r="AA58" s="7" t="s">
        <v>466</v>
      </c>
      <c r="AB58" s="64"/>
      <c r="AC58" s="72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466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38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7"/>
      <c r="C59" s="147"/>
      <c r="D59" s="147"/>
      <c r="E59" s="147"/>
      <c r="F59" s="147"/>
      <c r="G59" s="147"/>
      <c r="H59" s="147"/>
      <c r="I59" s="157"/>
      <c r="J59" s="28"/>
      <c r="K59" s="28"/>
      <c r="L59" s="28"/>
      <c r="M59" s="28"/>
      <c r="N59" s="30"/>
      <c r="O59" s="69"/>
      <c r="P59" s="72"/>
      <c r="Q59" s="30"/>
      <c r="R59" s="64"/>
      <c r="S59" s="64"/>
      <c r="T59" s="64"/>
      <c r="U59" s="30"/>
      <c r="V59" s="30"/>
      <c r="W59" s="64"/>
      <c r="X59" s="64"/>
      <c r="Y59" s="70"/>
      <c r="Z59" s="228"/>
      <c r="AA59" s="2" t="s">
        <v>543</v>
      </c>
      <c r="AB59" s="64">
        <f>BH59</f>
        <v>2924</v>
      </c>
      <c r="AC59" s="64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4">
        <v>2924</v>
      </c>
      <c r="BI59" s="4"/>
      <c r="BJ59" s="4" t="s">
        <v>543</v>
      </c>
      <c r="BK59" s="6" t="s">
        <v>342</v>
      </c>
      <c r="BL59" s="4">
        <v>0</v>
      </c>
      <c r="BM59" s="4" t="s">
        <v>140</v>
      </c>
      <c r="BN59" s="4" t="s">
        <v>137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38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7"/>
      <c r="C60" s="147"/>
      <c r="D60" s="147"/>
      <c r="E60" s="147"/>
      <c r="F60" s="147"/>
      <c r="G60" s="147"/>
      <c r="H60" s="147"/>
      <c r="I60" s="157"/>
      <c r="J60" s="28"/>
      <c r="K60" s="28"/>
      <c r="L60" s="28"/>
      <c r="M60" s="28"/>
      <c r="N60" s="30"/>
      <c r="O60" s="148" t="s">
        <v>580</v>
      </c>
      <c r="P60" s="72"/>
      <c r="Q60" s="30"/>
      <c r="R60" s="64"/>
      <c r="S60" s="64"/>
      <c r="T60" s="64"/>
      <c r="U60" s="30"/>
      <c r="V60" s="30"/>
      <c r="W60" s="64"/>
      <c r="X60" s="64"/>
      <c r="Y60" s="70"/>
      <c r="Z60" s="228"/>
      <c r="AA60" s="2" t="s">
        <v>563</v>
      </c>
      <c r="AB60" s="64"/>
      <c r="AC60" s="6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4"/>
      <c r="BI60" s="4"/>
      <c r="BJ60" s="4" t="s">
        <v>563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38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7"/>
      <c r="C61" s="147"/>
      <c r="D61" s="147"/>
      <c r="E61" s="147"/>
      <c r="F61" s="147"/>
      <c r="G61" s="147"/>
      <c r="H61" s="147"/>
      <c r="I61" s="157"/>
      <c r="J61" s="28"/>
      <c r="K61" s="28"/>
      <c r="L61" s="28"/>
      <c r="M61" s="28"/>
      <c r="N61" s="30">
        <v>37</v>
      </c>
      <c r="O61" s="69" t="s">
        <v>693</v>
      </c>
      <c r="P61" s="72">
        <v>4865170</v>
      </c>
      <c r="Q61" s="30"/>
      <c r="R61" s="64" t="s">
        <v>166</v>
      </c>
      <c r="S61" s="59" t="s">
        <v>699</v>
      </c>
      <c r="T61" s="64">
        <v>-1000</v>
      </c>
      <c r="U61" s="30">
        <v>25</v>
      </c>
      <c r="V61" s="30">
        <v>25</v>
      </c>
      <c r="W61" s="64">
        <f>U61-V61</f>
        <v>0</v>
      </c>
      <c r="X61" s="64">
        <f>T61*W61</f>
        <v>0</v>
      </c>
      <c r="Y61" s="96">
        <f>IF(S61="Kvarh(Lag)",X61/1000000,X61/1000)</f>
        <v>0</v>
      </c>
      <c r="Z61" s="228"/>
      <c r="AA61" s="2" t="s">
        <v>615</v>
      </c>
      <c r="AB61" s="64">
        <f aca="true" t="shared" si="3" ref="AB61:AB67">BH61</f>
        <v>40828.8</v>
      </c>
      <c r="AC61" s="64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4">
        <v>40828.8</v>
      </c>
      <c r="BI61" s="4"/>
      <c r="BJ61" s="4" t="s">
        <v>615</v>
      </c>
      <c r="BK61" s="6" t="s">
        <v>564</v>
      </c>
      <c r="BL61" s="4">
        <v>0</v>
      </c>
      <c r="BM61" s="4" t="s">
        <v>140</v>
      </c>
      <c r="BN61" s="4" t="s">
        <v>137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38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7"/>
      <c r="C62" s="147"/>
      <c r="D62" s="147"/>
      <c r="E62" s="147"/>
      <c r="F62" s="147"/>
      <c r="G62" s="147"/>
      <c r="H62" s="147"/>
      <c r="I62" s="157"/>
      <c r="J62" s="28"/>
      <c r="K62" s="28"/>
      <c r="L62" s="28"/>
      <c r="M62" s="28"/>
      <c r="N62" s="30">
        <v>38</v>
      </c>
      <c r="O62" s="69" t="s">
        <v>694</v>
      </c>
      <c r="P62" s="72">
        <v>4865170</v>
      </c>
      <c r="Q62" s="30"/>
      <c r="R62" s="64" t="s">
        <v>166</v>
      </c>
      <c r="S62" s="59" t="s">
        <v>699</v>
      </c>
      <c r="T62" s="64">
        <v>1000</v>
      </c>
      <c r="U62" s="30">
        <v>86</v>
      </c>
      <c r="V62" s="30">
        <v>86</v>
      </c>
      <c r="W62" s="64">
        <f>U62-V62</f>
        <v>0</v>
      </c>
      <c r="X62" s="64">
        <f>T62*W62</f>
        <v>0</v>
      </c>
      <c r="Y62" s="96">
        <f>IF(S62="Kvarh(Lag)",X62/1000000,X62/1000)</f>
        <v>0</v>
      </c>
      <c r="Z62" s="228"/>
      <c r="AA62" s="2" t="s">
        <v>616</v>
      </c>
      <c r="AB62" s="64">
        <f t="shared" si="3"/>
        <v>784.1</v>
      </c>
      <c r="AC62" s="64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4">
        <v>784.1</v>
      </c>
      <c r="BI62" s="4"/>
      <c r="BJ62" s="4" t="s">
        <v>617</v>
      </c>
      <c r="BK62" s="6" t="s">
        <v>618</v>
      </c>
      <c r="BL62" s="4">
        <v>0</v>
      </c>
      <c r="BM62" s="4" t="s">
        <v>140</v>
      </c>
      <c r="BN62" s="4" t="s">
        <v>137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38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7"/>
      <c r="C63" s="147"/>
      <c r="D63" s="147"/>
      <c r="E63" s="147"/>
      <c r="F63" s="147"/>
      <c r="G63" s="147"/>
      <c r="H63" s="147"/>
      <c r="I63" s="157"/>
      <c r="J63" s="28"/>
      <c r="K63" s="28"/>
      <c r="L63" s="28"/>
      <c r="M63" s="28"/>
      <c r="N63" s="30">
        <v>40</v>
      </c>
      <c r="O63" s="69" t="s">
        <v>802</v>
      </c>
      <c r="P63" s="72">
        <v>4864824</v>
      </c>
      <c r="Q63" s="30"/>
      <c r="R63" s="64" t="s">
        <v>166</v>
      </c>
      <c r="S63" s="59" t="s">
        <v>699</v>
      </c>
      <c r="T63" s="64">
        <v>100</v>
      </c>
      <c r="U63" s="30">
        <v>135605</v>
      </c>
      <c r="V63" s="30">
        <v>128822</v>
      </c>
      <c r="W63" s="64">
        <f>U63-V63</f>
        <v>6783</v>
      </c>
      <c r="X63" s="64">
        <f>T63*W63</f>
        <v>678300</v>
      </c>
      <c r="Y63" s="96">
        <f>IF(S63="Kvarh(Lag)",X63/1000000,X63/1000)</f>
        <v>0.6783</v>
      </c>
      <c r="Z63" s="228"/>
      <c r="AA63" s="2" t="s">
        <v>579</v>
      </c>
      <c r="AB63" s="64">
        <f t="shared" si="3"/>
        <v>372</v>
      </c>
      <c r="AC63" s="64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4">
        <v>372</v>
      </c>
      <c r="BI63" s="4"/>
      <c r="BJ63" s="2" t="s">
        <v>576</v>
      </c>
      <c r="BK63" s="6" t="s">
        <v>590</v>
      </c>
      <c r="BL63" s="4">
        <v>0</v>
      </c>
      <c r="BM63" s="4" t="s">
        <v>140</v>
      </c>
      <c r="BN63" s="4" t="s">
        <v>137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38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7"/>
      <c r="B64" s="269"/>
      <c r="C64" s="269"/>
      <c r="D64" s="269"/>
      <c r="E64" s="269"/>
      <c r="F64" s="269"/>
      <c r="G64" s="269"/>
      <c r="H64" s="269"/>
      <c r="I64" s="270"/>
      <c r="J64" s="67"/>
      <c r="K64" s="67"/>
      <c r="L64" s="67"/>
      <c r="M64" s="67"/>
      <c r="N64" s="30"/>
      <c r="O64" s="69"/>
      <c r="P64" s="72"/>
      <c r="Q64" s="30"/>
      <c r="R64" s="64"/>
      <c r="S64" s="64"/>
      <c r="T64" s="64"/>
      <c r="U64" s="30"/>
      <c r="V64" s="30"/>
      <c r="W64" s="64"/>
      <c r="X64" s="64"/>
      <c r="Y64" s="70"/>
      <c r="Z64" s="271"/>
      <c r="AA64" s="41" t="s">
        <v>579</v>
      </c>
      <c r="AB64" s="213">
        <f t="shared" si="3"/>
        <v>0</v>
      </c>
      <c r="AC64" s="213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3">
        <v>0</v>
      </c>
      <c r="BI64" s="42"/>
      <c r="BJ64" s="41" t="s">
        <v>576</v>
      </c>
      <c r="BK64" s="73">
        <v>4865170</v>
      </c>
      <c r="BL64" s="42">
        <v>0</v>
      </c>
      <c r="BM64" s="42" t="s">
        <v>659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64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7"/>
      <c r="C65" s="147"/>
      <c r="D65" s="147"/>
      <c r="E65" s="147"/>
      <c r="F65" s="147"/>
      <c r="G65" s="147"/>
      <c r="H65" s="147"/>
      <c r="I65" s="157"/>
      <c r="J65" s="28"/>
      <c r="K65" s="28"/>
      <c r="L65" s="28"/>
      <c r="M65" s="28"/>
      <c r="N65" s="30"/>
      <c r="O65" s="69"/>
      <c r="P65" s="72"/>
      <c r="Q65" s="30"/>
      <c r="R65" s="64"/>
      <c r="S65" s="64"/>
      <c r="T65" s="64"/>
      <c r="U65" s="30"/>
      <c r="V65" s="30"/>
      <c r="W65" s="64"/>
      <c r="X65" s="64"/>
      <c r="Y65" s="70"/>
      <c r="Z65" s="228"/>
      <c r="AA65" s="2" t="s">
        <v>578</v>
      </c>
      <c r="AB65" s="64">
        <f t="shared" si="3"/>
        <v>986</v>
      </c>
      <c r="AC65" s="64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4">
        <v>986</v>
      </c>
      <c r="BI65" s="4"/>
      <c r="BJ65" s="2" t="s">
        <v>577</v>
      </c>
      <c r="BK65" s="6" t="s">
        <v>591</v>
      </c>
      <c r="BL65" s="4">
        <v>0</v>
      </c>
      <c r="BM65" s="4" t="s">
        <v>140</v>
      </c>
      <c r="BN65" s="4" t="s">
        <v>137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38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7"/>
      <c r="B66" s="269"/>
      <c r="C66" s="269"/>
      <c r="D66" s="269"/>
      <c r="E66" s="269"/>
      <c r="F66" s="269"/>
      <c r="G66" s="269"/>
      <c r="H66" s="269"/>
      <c r="I66" s="270"/>
      <c r="J66" s="67"/>
      <c r="K66" s="67"/>
      <c r="L66" s="67"/>
      <c r="M66" s="67"/>
      <c r="N66" s="30"/>
      <c r="O66" s="69"/>
      <c r="P66" s="72"/>
      <c r="Q66" s="30"/>
      <c r="R66" s="64"/>
      <c r="S66" s="64"/>
      <c r="T66" s="64"/>
      <c r="U66" s="30"/>
      <c r="V66" s="30"/>
      <c r="W66" s="64"/>
      <c r="X66" s="64"/>
      <c r="Y66" s="70"/>
      <c r="Z66" s="271"/>
      <c r="AA66" s="41" t="s">
        <v>578</v>
      </c>
      <c r="AB66" s="213">
        <f t="shared" si="3"/>
        <v>8</v>
      </c>
      <c r="AC66" s="213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3">
        <v>8</v>
      </c>
      <c r="BI66" s="42"/>
      <c r="BJ66" s="41" t="s">
        <v>577</v>
      </c>
      <c r="BK66" s="73">
        <v>4865170</v>
      </c>
      <c r="BL66" s="42">
        <v>0</v>
      </c>
      <c r="BM66" s="42" t="s">
        <v>659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64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7"/>
      <c r="C67" s="147"/>
      <c r="D67" s="147"/>
      <c r="E67" s="147"/>
      <c r="F67" s="147"/>
      <c r="G67" s="147"/>
      <c r="H67" s="147"/>
      <c r="I67" s="157"/>
      <c r="J67" s="28"/>
      <c r="K67" s="28"/>
      <c r="L67" s="28"/>
      <c r="M67" s="28"/>
      <c r="N67" s="30"/>
      <c r="O67" s="69"/>
      <c r="P67" s="72"/>
      <c r="Q67" s="30"/>
      <c r="R67" s="64"/>
      <c r="S67" s="64"/>
      <c r="T67" s="64"/>
      <c r="U67" s="30"/>
      <c r="V67" s="30"/>
      <c r="W67" s="64"/>
      <c r="X67" s="64"/>
      <c r="Y67" s="70"/>
      <c r="Z67" s="228"/>
      <c r="AA67" s="2" t="s">
        <v>627</v>
      </c>
      <c r="AB67" s="64">
        <f t="shared" si="3"/>
        <v>308977</v>
      </c>
      <c r="AC67" s="64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4">
        <v>308977</v>
      </c>
      <c r="BI67" s="4"/>
      <c r="BJ67" s="2" t="s">
        <v>627</v>
      </c>
      <c r="BK67" s="6" t="s">
        <v>628</v>
      </c>
      <c r="BL67" s="4">
        <v>0</v>
      </c>
      <c r="BM67" s="4" t="s">
        <v>140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38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0" t="s">
        <v>211</v>
      </c>
      <c r="P68" s="57"/>
      <c r="Q68" s="57"/>
      <c r="R68" s="57"/>
      <c r="S68" s="57"/>
      <c r="T68" s="57"/>
      <c r="U68" s="57"/>
      <c r="V68" s="57"/>
      <c r="W68" s="57"/>
      <c r="X68" s="57"/>
      <c r="Y68" s="96"/>
      <c r="Z68" s="177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1"/>
      <c r="M69" s="71"/>
      <c r="N69" s="72">
        <v>4864824</v>
      </c>
      <c r="O69" s="105" t="s">
        <v>214</v>
      </c>
      <c r="P69" s="30"/>
      <c r="Q69" s="82" t="s">
        <v>187</v>
      </c>
      <c r="R69" s="86"/>
      <c r="S69" s="97"/>
      <c r="T69" s="86"/>
      <c r="U69" s="97"/>
      <c r="V69" s="97"/>
      <c r="W69" s="86"/>
      <c r="X69" s="106"/>
      <c r="Y69" s="98">
        <f>SUM(Y7:Y68)-Y8</f>
        <v>32.7455</v>
      </c>
      <c r="Z69" s="177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0"/>
      <c r="Q70" s="97"/>
      <c r="S70" s="97"/>
      <c r="T70" s="97"/>
      <c r="U70" s="97"/>
      <c r="X70" s="107"/>
      <c r="Y70" s="98"/>
      <c r="Z70" s="177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0"/>
      <c r="Q71" s="97"/>
      <c r="S71" s="97"/>
      <c r="T71" s="97"/>
      <c r="U71" s="97"/>
      <c r="X71" s="107"/>
      <c r="Y71" s="98"/>
      <c r="Z71" s="177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5" t="s">
        <v>213</v>
      </c>
      <c r="Q72" s="97"/>
      <c r="S72" s="97"/>
      <c r="T72" s="97"/>
      <c r="U72" s="97"/>
      <c r="V72" s="107"/>
      <c r="X72" s="106"/>
      <c r="Y72" s="98">
        <f>SUM(Y69:Y71)</f>
        <v>32.7455</v>
      </c>
      <c r="Z72" s="177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2" t="s">
        <v>284</v>
      </c>
      <c r="P73" s="205"/>
      <c r="Q73" s="205"/>
      <c r="R73" s="313"/>
      <c r="S73" s="314"/>
      <c r="T73" s="313"/>
      <c r="U73" s="313"/>
      <c r="V73" s="205"/>
      <c r="W73" s="315"/>
      <c r="X73" s="204"/>
      <c r="Y73" s="316"/>
      <c r="Z73" s="180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17" t="s">
        <v>194</v>
      </c>
      <c r="P74" s="304"/>
      <c r="Q74" s="304"/>
      <c r="R74" s="304"/>
      <c r="S74" s="318"/>
      <c r="T74" s="304"/>
      <c r="U74" s="304"/>
      <c r="V74" s="304"/>
      <c r="W74" s="319"/>
      <c r="X74" s="304"/>
      <c r="Y74" s="320">
        <f>Y72</f>
        <v>32.7455</v>
      </c>
      <c r="Z74" s="180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17" t="s">
        <v>195</v>
      </c>
      <c r="P75" s="304"/>
      <c r="Q75" s="304"/>
      <c r="R75" s="304"/>
      <c r="S75" s="318"/>
      <c r="T75" s="304"/>
      <c r="U75" s="304"/>
      <c r="V75" s="304"/>
      <c r="W75" s="319"/>
      <c r="X75" s="304"/>
      <c r="Y75" s="320">
        <f>$Y$140</f>
        <v>2.7912</v>
      </c>
      <c r="Z75" s="180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17" t="s">
        <v>237</v>
      </c>
      <c r="P76" s="304"/>
      <c r="Q76" s="304"/>
      <c r="R76" s="304"/>
      <c r="S76" s="318"/>
      <c r="T76" s="304"/>
      <c r="U76" s="304"/>
      <c r="V76" s="304"/>
      <c r="W76" s="319"/>
      <c r="X76" s="304"/>
      <c r="Y76" s="320">
        <f>'ROHTAK ROAD'!$L$47</f>
        <v>3.838</v>
      </c>
      <c r="Z76" s="180"/>
      <c r="BK76" s="6"/>
    </row>
    <row r="77" spans="15:63" ht="15" customHeight="1">
      <c r="O77" s="321" t="s">
        <v>299</v>
      </c>
      <c r="P77" s="307"/>
      <c r="Q77" s="307"/>
      <c r="R77" s="307"/>
      <c r="S77" s="307"/>
      <c r="T77" s="307"/>
      <c r="U77" s="307"/>
      <c r="V77" s="307"/>
      <c r="W77" s="307"/>
      <c r="X77" s="307"/>
      <c r="Y77" s="299">
        <f>SUM(Y74:Y76)</f>
        <v>39.3747</v>
      </c>
      <c r="Z77" s="177"/>
      <c r="BK77" s="6"/>
    </row>
    <row r="78" spans="15:63" ht="15" customHeight="1">
      <c r="O78" s="322"/>
      <c r="P78" s="205"/>
      <c r="Q78" s="205"/>
      <c r="R78" s="205"/>
      <c r="S78" s="205"/>
      <c r="T78" s="205"/>
      <c r="U78" s="323"/>
      <c r="V78" s="205"/>
      <c r="W78" s="205"/>
      <c r="X78" s="324"/>
      <c r="Y78" s="205"/>
      <c r="Z78" s="177"/>
      <c r="BK78" s="6"/>
    </row>
    <row r="79" spans="15:63" ht="15" customHeight="1">
      <c r="O79" s="263"/>
      <c r="P79" s="227"/>
      <c r="Q79" s="227"/>
      <c r="R79" s="227"/>
      <c r="S79" s="227"/>
      <c r="T79" s="227"/>
      <c r="U79" s="325"/>
      <c r="V79" s="227"/>
      <c r="W79" s="227"/>
      <c r="X79" s="326"/>
      <c r="Y79" s="227"/>
      <c r="Z79" s="177"/>
      <c r="BK79" s="6"/>
    </row>
    <row r="80" spans="15:63" ht="15" customHeight="1">
      <c r="O80" s="263"/>
      <c r="P80" s="227"/>
      <c r="Q80" s="227"/>
      <c r="R80" s="227"/>
      <c r="S80" s="227"/>
      <c r="T80" s="227"/>
      <c r="U80" s="325"/>
      <c r="V80" s="227"/>
      <c r="W80" s="227"/>
      <c r="X80" s="326"/>
      <c r="Y80" s="227"/>
      <c r="Z80" s="177"/>
      <c r="BK80" s="6"/>
    </row>
    <row r="81" spans="15:63" ht="15" customHeight="1">
      <c r="O81" s="263"/>
      <c r="P81" s="227"/>
      <c r="Q81" s="227"/>
      <c r="R81" s="227"/>
      <c r="S81" s="227"/>
      <c r="T81" s="227"/>
      <c r="U81" s="325"/>
      <c r="V81" s="227"/>
      <c r="W81" s="227"/>
      <c r="X81" s="326"/>
      <c r="Y81" s="227"/>
      <c r="Z81" s="177"/>
      <c r="BK81" s="6"/>
    </row>
    <row r="82" spans="15:63" ht="15" customHeight="1">
      <c r="O82" s="109"/>
      <c r="P82" s="227"/>
      <c r="Q82" s="227"/>
      <c r="R82" s="227"/>
      <c r="S82" s="227"/>
      <c r="T82" s="227"/>
      <c r="U82" s="325"/>
      <c r="V82" s="227"/>
      <c r="W82" s="227"/>
      <c r="X82" s="326"/>
      <c r="Y82" s="227"/>
      <c r="Z82" s="177"/>
      <c r="BK82" s="6"/>
    </row>
    <row r="83" spans="15:63" ht="15" customHeight="1">
      <c r="O83" s="263"/>
      <c r="P83" s="227"/>
      <c r="Q83" s="227"/>
      <c r="R83" s="227"/>
      <c r="S83" s="227"/>
      <c r="T83" s="227"/>
      <c r="U83" s="325"/>
      <c r="V83" s="227"/>
      <c r="W83" s="227"/>
      <c r="X83" s="326"/>
      <c r="Y83" s="227"/>
      <c r="Z83" s="177"/>
      <c r="BK83" s="6"/>
    </row>
    <row r="84" spans="15:63" ht="15" customHeight="1">
      <c r="O84" s="263"/>
      <c r="P84" s="227"/>
      <c r="Q84" s="227"/>
      <c r="R84" s="227"/>
      <c r="S84" s="227"/>
      <c r="T84" s="227"/>
      <c r="U84" s="325"/>
      <c r="V84" s="227"/>
      <c r="W84" s="227"/>
      <c r="X84" s="326"/>
      <c r="Y84" s="227"/>
      <c r="Z84" s="177"/>
      <c r="BK84" s="6"/>
    </row>
    <row r="85" spans="15:63" ht="15" customHeight="1">
      <c r="O85" s="263"/>
      <c r="P85" s="227"/>
      <c r="Q85" s="227"/>
      <c r="R85" s="227"/>
      <c r="S85" s="227"/>
      <c r="T85" s="227"/>
      <c r="U85" s="325"/>
      <c r="V85" s="227"/>
      <c r="W85" s="227"/>
      <c r="X85" s="326"/>
      <c r="Y85" s="227"/>
      <c r="Z85" s="177"/>
      <c r="BK85" s="6"/>
    </row>
    <row r="86" spans="15:63" ht="15" customHeight="1">
      <c r="O86" s="263"/>
      <c r="P86" s="227"/>
      <c r="Q86" s="227"/>
      <c r="R86" s="227"/>
      <c r="S86" s="227"/>
      <c r="T86" s="227"/>
      <c r="U86" s="325"/>
      <c r="V86" s="227"/>
      <c r="W86" s="227"/>
      <c r="X86" s="326"/>
      <c r="Y86" s="227"/>
      <c r="Z86" s="177"/>
      <c r="BK86" s="6"/>
    </row>
    <row r="87" spans="15:63" ht="15" customHeight="1">
      <c r="O87" s="263"/>
      <c r="P87" s="227"/>
      <c r="Q87" s="227"/>
      <c r="R87" s="227"/>
      <c r="S87" s="227"/>
      <c r="T87" s="227"/>
      <c r="U87" s="325"/>
      <c r="V87" s="227"/>
      <c r="W87" s="227"/>
      <c r="X87" s="326"/>
      <c r="Y87" s="227"/>
      <c r="Z87" s="177"/>
      <c r="BK87" s="6"/>
    </row>
    <row r="88" spans="15:63" ht="12.75">
      <c r="O88" s="43"/>
      <c r="P88" s="30"/>
      <c r="Q88" s="30"/>
      <c r="R88" s="30"/>
      <c r="S88" s="30"/>
      <c r="T88" s="30"/>
      <c r="U88" s="72"/>
      <c r="V88" s="30"/>
      <c r="W88" s="82"/>
      <c r="X88" s="108"/>
      <c r="Y88" s="82"/>
      <c r="Z88" s="177"/>
      <c r="AO88" s="8"/>
      <c r="BK88" s="6"/>
    </row>
    <row r="89" spans="14:63" ht="15.75">
      <c r="N89" s="155"/>
      <c r="O89" s="109" t="s">
        <v>756</v>
      </c>
      <c r="P89" s="30"/>
      <c r="Q89" s="30"/>
      <c r="R89" s="30"/>
      <c r="S89" s="30"/>
      <c r="T89" s="30"/>
      <c r="U89" s="72"/>
      <c r="V89" s="30"/>
      <c r="W89" s="82"/>
      <c r="X89" s="108"/>
      <c r="Y89" s="82"/>
      <c r="Z89" s="257"/>
      <c r="AD89" s="8"/>
      <c r="BK89" s="6" t="s">
        <v>223</v>
      </c>
    </row>
    <row r="90" spans="14:63" ht="18" customHeight="1">
      <c r="N90" s="155"/>
      <c r="P90" s="110"/>
      <c r="Q90" s="30"/>
      <c r="R90" s="30"/>
      <c r="S90" s="82"/>
      <c r="T90" s="82"/>
      <c r="U90" s="82"/>
      <c r="V90" s="82"/>
      <c r="W90" s="30"/>
      <c r="X90" s="30"/>
      <c r="Y90" s="30"/>
      <c r="Z90" s="177"/>
      <c r="AB90" s="2" t="s">
        <v>524</v>
      </c>
      <c r="AC90" s="3" t="s">
        <v>525</v>
      </c>
      <c r="BK90" s="6"/>
    </row>
    <row r="91" spans="14:75" ht="12.75">
      <c r="N91" s="155" t="s">
        <v>208</v>
      </c>
      <c r="O91" s="92" t="s">
        <v>177</v>
      </c>
      <c r="P91" s="93" t="s">
        <v>25</v>
      </c>
      <c r="Q91" s="93" t="s">
        <v>26</v>
      </c>
      <c r="R91" s="93" t="s">
        <v>139</v>
      </c>
      <c r="S91" s="93" t="s">
        <v>90</v>
      </c>
      <c r="T91" s="93" t="s">
        <v>43</v>
      </c>
      <c r="U91" s="437" t="str">
        <f>H3</f>
        <v>FEBRUARY-10</v>
      </c>
      <c r="V91" s="437" t="str">
        <f>V5</f>
        <v>JANUARY-10</v>
      </c>
      <c r="W91" s="93" t="s">
        <v>206</v>
      </c>
      <c r="X91" s="93" t="s">
        <v>207</v>
      </c>
      <c r="Y91" s="93" t="s">
        <v>698</v>
      </c>
      <c r="Z91" s="178"/>
      <c r="AA91" s="29" t="s">
        <v>177</v>
      </c>
      <c r="AB91" s="3"/>
      <c r="AF91" s="18"/>
      <c r="AG91" s="18"/>
      <c r="AO91" s="18"/>
      <c r="BJ91" s="3" t="s">
        <v>177</v>
      </c>
      <c r="BK91" s="6" t="s">
        <v>25</v>
      </c>
      <c r="BL91" s="3" t="s">
        <v>26</v>
      </c>
      <c r="BM91" s="3" t="s">
        <v>139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243</v>
      </c>
    </row>
    <row r="92" spans="14:63" ht="9.75" customHeight="1">
      <c r="N92" s="155"/>
      <c r="O92" s="100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7"/>
      <c r="AA92" s="11" t="s">
        <v>103</v>
      </c>
      <c r="AB92" s="3"/>
      <c r="BK92" s="6"/>
    </row>
    <row r="93" spans="14:63" ht="9.75" customHeight="1">
      <c r="N93" s="155"/>
      <c r="O93" s="111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7"/>
      <c r="AA93" s="20" t="s">
        <v>105</v>
      </c>
      <c r="AB93" s="3"/>
      <c r="BK93" s="6"/>
    </row>
    <row r="94" spans="14:142" s="15" customFormat="1" ht="9.75" customHeight="1">
      <c r="N94" s="155"/>
      <c r="O94" s="148" t="s">
        <v>74</v>
      </c>
      <c r="P94" s="72"/>
      <c r="Q94" s="30"/>
      <c r="R94" s="64"/>
      <c r="S94" s="64"/>
      <c r="T94" s="64"/>
      <c r="U94" s="64"/>
      <c r="V94" s="64"/>
      <c r="W94" s="64"/>
      <c r="X94" s="64"/>
      <c r="Y94" s="70"/>
      <c r="Z94" s="177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2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5">
        <v>1</v>
      </c>
      <c r="O95" s="69" t="str">
        <f>BJ95</f>
        <v>GOPI NATH BAZAAR</v>
      </c>
      <c r="P95" s="72">
        <f>BK95</f>
        <v>4865092</v>
      </c>
      <c r="Q95" s="30">
        <v>0</v>
      </c>
      <c r="R95" s="64" t="str">
        <f>BM95</f>
        <v>ELSTER</v>
      </c>
      <c r="S95" s="59" t="s">
        <v>699</v>
      </c>
      <c r="T95" s="64">
        <f>BV95*-1</f>
        <v>-100</v>
      </c>
      <c r="U95" s="64">
        <v>60114</v>
      </c>
      <c r="V95" s="64">
        <v>57493</v>
      </c>
      <c r="W95" s="64">
        <f>U95-V95</f>
        <v>2621</v>
      </c>
      <c r="X95" s="64">
        <f>T95*W95</f>
        <v>-262100</v>
      </c>
      <c r="Y95" s="96">
        <f>IF(S95="Kvarh(Lag)",X95/1000000,X95/1000)</f>
        <v>-0.2621</v>
      </c>
      <c r="Z95" s="288"/>
      <c r="AA95" s="5" t="s">
        <v>316</v>
      </c>
      <c r="AB95" s="215">
        <f>BRPL!AC176</f>
        <v>21</v>
      </c>
      <c r="AC95" s="215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3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75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5"/>
      <c r="O96" s="111" t="s">
        <v>104</v>
      </c>
      <c r="P96" s="72"/>
      <c r="Q96" s="30"/>
      <c r="R96" s="30"/>
      <c r="S96" s="30"/>
      <c r="T96" s="30"/>
      <c r="U96" s="30"/>
      <c r="V96" s="30"/>
      <c r="W96" s="64"/>
      <c r="X96" s="30"/>
      <c r="Y96" s="70"/>
      <c r="Z96" s="177"/>
      <c r="AA96" s="20" t="s">
        <v>104</v>
      </c>
      <c r="AB96" s="3"/>
      <c r="BK96" s="6"/>
    </row>
    <row r="97" spans="14:63" ht="9.75" customHeight="1">
      <c r="N97" s="155"/>
      <c r="O97" s="103" t="s">
        <v>117</v>
      </c>
      <c r="P97" s="72"/>
      <c r="Q97" s="30"/>
      <c r="R97" s="30"/>
      <c r="S97" s="30"/>
      <c r="T97" s="30"/>
      <c r="U97" s="30"/>
      <c r="V97" s="30"/>
      <c r="W97" s="30"/>
      <c r="X97" s="30"/>
      <c r="Y97" s="70"/>
      <c r="Z97" s="177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5">
        <v>4</v>
      </c>
      <c r="O98" s="69" t="s">
        <v>118</v>
      </c>
      <c r="P98" s="72">
        <v>4902518</v>
      </c>
      <c r="Q98" s="30">
        <v>0</v>
      </c>
      <c r="R98" s="64" t="s">
        <v>659</v>
      </c>
      <c r="S98" s="59" t="s">
        <v>699</v>
      </c>
      <c r="T98" s="64">
        <v>100</v>
      </c>
      <c r="U98" s="64">
        <v>76485</v>
      </c>
      <c r="V98" s="64">
        <v>75425</v>
      </c>
      <c r="W98" s="64">
        <f>U98-V98</f>
        <v>1060</v>
      </c>
      <c r="X98" s="64">
        <f>T98*W98</f>
        <v>106000</v>
      </c>
      <c r="Y98" s="96">
        <f>IF(S98="Kvarh(Lag)",X98/1000000,X98/1000)</f>
        <v>0.106</v>
      </c>
      <c r="Z98" s="177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3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5">
        <v>9</v>
      </c>
      <c r="O99" s="69" t="s">
        <v>119</v>
      </c>
      <c r="P99" s="72">
        <v>4902519</v>
      </c>
      <c r="Q99" s="30">
        <v>0</v>
      </c>
      <c r="R99" s="64" t="s">
        <v>659</v>
      </c>
      <c r="S99" s="59" t="s">
        <v>699</v>
      </c>
      <c r="T99" s="64">
        <v>100</v>
      </c>
      <c r="U99" s="64">
        <v>122990</v>
      </c>
      <c r="V99" s="64">
        <v>121301</v>
      </c>
      <c r="W99" s="64">
        <f>U99-V99</f>
        <v>1689</v>
      </c>
      <c r="X99" s="64">
        <f>T99*W99</f>
        <v>168900</v>
      </c>
      <c r="Y99" s="96">
        <f>IF(S99="Kvarh(Lag)",X99/1000000,X99/1000)</f>
        <v>0.1689</v>
      </c>
      <c r="Z99" s="177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3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5">
        <v>11</v>
      </c>
      <c r="O100" s="69" t="s">
        <v>120</v>
      </c>
      <c r="P100" s="72">
        <v>4902520</v>
      </c>
      <c r="Q100" s="30">
        <v>0</v>
      </c>
      <c r="R100" s="64" t="s">
        <v>659</v>
      </c>
      <c r="S100" s="59" t="s">
        <v>699</v>
      </c>
      <c r="T100" s="64">
        <v>100</v>
      </c>
      <c r="U100" s="64">
        <v>87648</v>
      </c>
      <c r="V100" s="64">
        <v>87075</v>
      </c>
      <c r="W100" s="64">
        <f>U100-V100</f>
        <v>573</v>
      </c>
      <c r="X100" s="64">
        <f>T100*W100</f>
        <v>57300</v>
      </c>
      <c r="Y100" s="96">
        <f>IF(S100="Kvarh(Lag)",X100/1000000,X100/1000)</f>
        <v>0.0573</v>
      </c>
      <c r="Z100" s="177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3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5"/>
      <c r="O101" s="69"/>
      <c r="P101" s="72"/>
      <c r="Q101" s="30"/>
      <c r="R101" s="64"/>
      <c r="S101" s="64"/>
      <c r="T101" s="64"/>
      <c r="U101" s="64"/>
      <c r="V101" s="64"/>
      <c r="W101" s="64"/>
      <c r="X101" s="64"/>
      <c r="Y101" s="70"/>
      <c r="Z101" s="177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3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5"/>
      <c r="O102" s="103" t="s">
        <v>121</v>
      </c>
      <c r="P102" s="72"/>
      <c r="Q102" s="30"/>
      <c r="R102" s="30"/>
      <c r="S102" s="30"/>
      <c r="T102" s="30"/>
      <c r="U102" s="30"/>
      <c r="V102" s="30"/>
      <c r="W102" s="30"/>
      <c r="X102" s="64"/>
      <c r="Y102" s="70"/>
      <c r="Z102" s="177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5">
        <v>14</v>
      </c>
      <c r="O103" s="69" t="s">
        <v>136</v>
      </c>
      <c r="P103" s="72">
        <v>4902521</v>
      </c>
      <c r="Q103" s="30">
        <v>0</v>
      </c>
      <c r="R103" s="64" t="s">
        <v>659</v>
      </c>
      <c r="S103" s="59" t="s">
        <v>699</v>
      </c>
      <c r="T103" s="64">
        <v>100</v>
      </c>
      <c r="U103" s="64">
        <v>70309</v>
      </c>
      <c r="V103" s="64">
        <v>68987</v>
      </c>
      <c r="W103" s="64">
        <f aca="true" t="shared" si="6" ref="W103:W109">U103-V103</f>
        <v>1322</v>
      </c>
      <c r="X103" s="64">
        <f aca="true" t="shared" si="7" ref="X103:X109">T103*W103</f>
        <v>132200</v>
      </c>
      <c r="Y103" s="96">
        <f aca="true" t="shared" si="8" ref="Y103:Y109">IF(S103="Kvarh(Lag)",X103/1000000,X103/1000)</f>
        <v>0.1322</v>
      </c>
      <c r="Z103" s="177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3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5">
        <v>17</v>
      </c>
      <c r="O104" s="69" t="s">
        <v>122</v>
      </c>
      <c r="P104" s="72">
        <v>4902522</v>
      </c>
      <c r="Q104" s="30">
        <v>0</v>
      </c>
      <c r="R104" s="64" t="s">
        <v>659</v>
      </c>
      <c r="S104" s="59" t="s">
        <v>699</v>
      </c>
      <c r="T104" s="64">
        <v>100</v>
      </c>
      <c r="U104" s="64">
        <v>2161</v>
      </c>
      <c r="V104" s="64">
        <v>2103</v>
      </c>
      <c r="W104" s="64">
        <f t="shared" si="6"/>
        <v>58</v>
      </c>
      <c r="X104" s="64">
        <f t="shared" si="7"/>
        <v>5800</v>
      </c>
      <c r="Y104" s="96">
        <f t="shared" si="8"/>
        <v>0.0058</v>
      </c>
      <c r="Z104" s="177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3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5">
        <v>20</v>
      </c>
      <c r="O105" s="69" t="s">
        <v>123</v>
      </c>
      <c r="P105" s="72">
        <v>4902523</v>
      </c>
      <c r="Q105" s="30">
        <v>0</v>
      </c>
      <c r="R105" s="64" t="s">
        <v>659</v>
      </c>
      <c r="S105" s="59" t="s">
        <v>699</v>
      </c>
      <c r="T105" s="64">
        <v>100</v>
      </c>
      <c r="U105" s="64">
        <v>7</v>
      </c>
      <c r="V105" s="64">
        <v>7</v>
      </c>
      <c r="W105" s="64">
        <f t="shared" si="6"/>
        <v>0</v>
      </c>
      <c r="X105" s="64">
        <f t="shared" si="7"/>
        <v>0</v>
      </c>
      <c r="Y105" s="96">
        <f t="shared" si="8"/>
        <v>0</v>
      </c>
      <c r="Z105" s="177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3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5">
        <v>10</v>
      </c>
      <c r="O106" s="69" t="s">
        <v>124</v>
      </c>
      <c r="P106" s="72">
        <v>4902524</v>
      </c>
      <c r="Q106" s="30">
        <v>0</v>
      </c>
      <c r="R106" s="64" t="s">
        <v>659</v>
      </c>
      <c r="S106" s="59" t="s">
        <v>699</v>
      </c>
      <c r="T106" s="64">
        <v>100</v>
      </c>
      <c r="U106" s="64">
        <v>7</v>
      </c>
      <c r="V106" s="64">
        <v>7</v>
      </c>
      <c r="W106" s="64">
        <f t="shared" si="6"/>
        <v>0</v>
      </c>
      <c r="X106" s="64">
        <f t="shared" si="7"/>
        <v>0</v>
      </c>
      <c r="Y106" s="96">
        <f t="shared" si="8"/>
        <v>0</v>
      </c>
      <c r="Z106" s="177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3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5">
        <v>11</v>
      </c>
      <c r="O107" s="69" t="s">
        <v>125</v>
      </c>
      <c r="P107" s="72">
        <v>4902525</v>
      </c>
      <c r="Q107" s="30">
        <v>0</v>
      </c>
      <c r="R107" s="64" t="s">
        <v>659</v>
      </c>
      <c r="S107" s="59" t="s">
        <v>699</v>
      </c>
      <c r="T107" s="64">
        <v>100</v>
      </c>
      <c r="U107" s="64">
        <v>5</v>
      </c>
      <c r="V107" s="64">
        <v>5</v>
      </c>
      <c r="W107" s="64">
        <f t="shared" si="6"/>
        <v>0</v>
      </c>
      <c r="X107" s="64">
        <f t="shared" si="7"/>
        <v>0</v>
      </c>
      <c r="Y107" s="96">
        <f t="shared" si="8"/>
        <v>0</v>
      </c>
      <c r="Z107" s="177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3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5">
        <v>12</v>
      </c>
      <c r="O108" s="69" t="s">
        <v>200</v>
      </c>
      <c r="P108" s="72">
        <v>4902526</v>
      </c>
      <c r="Q108" s="30">
        <v>0</v>
      </c>
      <c r="R108" s="64" t="s">
        <v>659</v>
      </c>
      <c r="S108" s="59" t="s">
        <v>699</v>
      </c>
      <c r="T108" s="64">
        <v>100</v>
      </c>
      <c r="U108" s="64">
        <v>42845</v>
      </c>
      <c r="V108" s="64">
        <v>41346</v>
      </c>
      <c r="W108" s="64">
        <f t="shared" si="6"/>
        <v>1499</v>
      </c>
      <c r="X108" s="64">
        <f t="shared" si="7"/>
        <v>149900</v>
      </c>
      <c r="Y108" s="96">
        <f t="shared" si="8"/>
        <v>0.1499</v>
      </c>
      <c r="Z108" s="177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3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5">
        <v>13</v>
      </c>
      <c r="O109" s="69" t="s">
        <v>568</v>
      </c>
      <c r="P109" s="72">
        <v>4902527</v>
      </c>
      <c r="Q109" s="30">
        <v>0</v>
      </c>
      <c r="R109" s="64" t="s">
        <v>659</v>
      </c>
      <c r="S109" s="59" t="s">
        <v>699</v>
      </c>
      <c r="T109" s="64">
        <v>100</v>
      </c>
      <c r="U109" s="64">
        <v>1501</v>
      </c>
      <c r="V109" s="64">
        <v>1501</v>
      </c>
      <c r="W109" s="64">
        <f t="shared" si="6"/>
        <v>0</v>
      </c>
      <c r="X109" s="64">
        <f t="shared" si="7"/>
        <v>0</v>
      </c>
      <c r="Y109" s="96">
        <f t="shared" si="8"/>
        <v>0</v>
      </c>
      <c r="Z109" s="177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3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5"/>
      <c r="O110" s="103" t="s">
        <v>110</v>
      </c>
      <c r="P110" s="72"/>
      <c r="Q110" s="30"/>
      <c r="R110" s="30"/>
      <c r="S110" s="30"/>
      <c r="T110" s="30"/>
      <c r="U110" s="30"/>
      <c r="V110" s="30"/>
      <c r="W110" s="30"/>
      <c r="X110" s="108"/>
      <c r="Y110" s="70"/>
      <c r="Z110" s="177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5">
        <v>14</v>
      </c>
      <c r="O111" s="69" t="s">
        <v>111</v>
      </c>
      <c r="P111" s="72">
        <v>4902529</v>
      </c>
      <c r="Q111" s="30">
        <v>0</v>
      </c>
      <c r="R111" s="64" t="s">
        <v>659</v>
      </c>
      <c r="S111" s="59" t="s">
        <v>699</v>
      </c>
      <c r="T111" s="64">
        <v>100</v>
      </c>
      <c r="U111" s="64">
        <v>100000</v>
      </c>
      <c r="V111" s="64">
        <v>98715</v>
      </c>
      <c r="W111" s="64">
        <f>U111-V111</f>
        <v>1285</v>
      </c>
      <c r="X111" s="64">
        <f>T111*W111</f>
        <v>128500</v>
      </c>
      <c r="Y111" s="96">
        <f>IF(S111="Kvarh(Lag)",X111/1000000,X111/1000)</f>
        <v>0.1285</v>
      </c>
      <c r="Z111" s="177"/>
      <c r="AA111" s="5"/>
      <c r="AB111" s="285"/>
      <c r="AC111" s="285"/>
      <c r="AD111" s="285"/>
      <c r="AE111" s="26"/>
      <c r="AF111" s="285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3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5">
        <v>15</v>
      </c>
      <c r="O112" s="69" t="s">
        <v>112</v>
      </c>
      <c r="P112" s="72">
        <v>4902530</v>
      </c>
      <c r="Q112" s="30">
        <v>0</v>
      </c>
      <c r="R112" s="64" t="s">
        <v>659</v>
      </c>
      <c r="S112" s="59" t="s">
        <v>699</v>
      </c>
      <c r="T112" s="64">
        <v>100</v>
      </c>
      <c r="U112" s="64">
        <v>67720</v>
      </c>
      <c r="V112" s="64">
        <v>65340</v>
      </c>
      <c r="W112" s="64">
        <f>U112-V112</f>
        <v>2380</v>
      </c>
      <c r="X112" s="64">
        <f>T112*W112</f>
        <v>238000</v>
      </c>
      <c r="Y112" s="96">
        <f>IF(S112="Kvarh(Lag)",X112/1000000,X112/1000)</f>
        <v>0.238</v>
      </c>
      <c r="Z112" s="177"/>
      <c r="AA112" s="5"/>
      <c r="AB112" s="213"/>
      <c r="AC112" s="213"/>
      <c r="AD112" s="213"/>
      <c r="AE112" s="26"/>
      <c r="AF112" s="213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3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5">
        <v>16</v>
      </c>
      <c r="O113" s="69" t="s">
        <v>113</v>
      </c>
      <c r="P113" s="72">
        <v>4902531</v>
      </c>
      <c r="Q113" s="30">
        <v>0</v>
      </c>
      <c r="R113" s="64" t="s">
        <v>659</v>
      </c>
      <c r="S113" s="59" t="s">
        <v>699</v>
      </c>
      <c r="T113" s="64">
        <v>100</v>
      </c>
      <c r="U113" s="64">
        <v>43354</v>
      </c>
      <c r="V113" s="64">
        <v>41526</v>
      </c>
      <c r="W113" s="64">
        <f>U113-V113</f>
        <v>1828</v>
      </c>
      <c r="X113" s="64">
        <f>T113*W113</f>
        <v>182800</v>
      </c>
      <c r="Y113" s="96">
        <f>IF(S113="Kvarh(Lag)",X113/1000000,X113/1000)</f>
        <v>0.1828</v>
      </c>
      <c r="Z113" s="177"/>
      <c r="AA113" s="5"/>
      <c r="AB113" s="213"/>
      <c r="AC113" s="213"/>
      <c r="AD113" s="213"/>
      <c r="AE113" s="26"/>
      <c r="AF113" s="213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3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5">
        <v>17</v>
      </c>
      <c r="O114" s="69" t="s">
        <v>114</v>
      </c>
      <c r="P114" s="72">
        <v>4902532</v>
      </c>
      <c r="Q114" s="30">
        <v>0</v>
      </c>
      <c r="R114" s="64" t="s">
        <v>659</v>
      </c>
      <c r="S114" s="59" t="s">
        <v>699</v>
      </c>
      <c r="T114" s="64">
        <v>100</v>
      </c>
      <c r="U114" s="64">
        <v>66309</v>
      </c>
      <c r="V114" s="64">
        <v>65157</v>
      </c>
      <c r="W114" s="64">
        <f>U114-V114</f>
        <v>1152</v>
      </c>
      <c r="X114" s="64">
        <f>T114*W114</f>
        <v>115200</v>
      </c>
      <c r="Y114" s="96">
        <f>IF(S114="Kvarh(Lag)",X114/1000000,X114/1000)</f>
        <v>0.1152</v>
      </c>
      <c r="Z114" s="177"/>
      <c r="AA114" s="5"/>
      <c r="AB114" s="213"/>
      <c r="AC114" s="213"/>
      <c r="AD114" s="213"/>
      <c r="AE114" s="26"/>
      <c r="AF114" s="213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3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5"/>
      <c r="O115" s="103" t="s">
        <v>60</v>
      </c>
      <c r="P115" s="72"/>
      <c r="Q115" s="30"/>
      <c r="R115" s="30"/>
      <c r="S115" s="30"/>
      <c r="T115" s="30"/>
      <c r="U115" s="30"/>
      <c r="V115" s="30"/>
      <c r="W115" s="30"/>
      <c r="X115" s="64"/>
      <c r="Y115" s="70"/>
      <c r="Z115" s="177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5">
        <v>18</v>
      </c>
      <c r="O116" s="69" t="s">
        <v>790</v>
      </c>
      <c r="P116" s="72">
        <v>4864807</v>
      </c>
      <c r="Q116" s="30">
        <v>0</v>
      </c>
      <c r="R116" s="64" t="s">
        <v>659</v>
      </c>
      <c r="S116" s="59" t="s">
        <v>699</v>
      </c>
      <c r="T116" s="64">
        <f>BV116</f>
        <v>100</v>
      </c>
      <c r="U116" s="64">
        <v>256576</v>
      </c>
      <c r="V116" s="64">
        <v>250135</v>
      </c>
      <c r="W116" s="64">
        <f>U116-V116</f>
        <v>6441</v>
      </c>
      <c r="X116" s="64">
        <f>T116*W116</f>
        <v>644100</v>
      </c>
      <c r="Y116" s="96">
        <f>IF(S116="Kvarh(Lag)",X116/1000000,X116/1000)</f>
        <v>0.6441</v>
      </c>
      <c r="Z116" s="288"/>
      <c r="AA116" s="43" t="s">
        <v>226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751</v>
      </c>
      <c r="BK116" s="73">
        <v>4865087</v>
      </c>
      <c r="BL116" s="26">
        <v>0</v>
      </c>
      <c r="BM116" s="26" t="s">
        <v>166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6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5">
        <v>19</v>
      </c>
      <c r="O117" s="69" t="str">
        <f>BJ117</f>
        <v>FLY OVER</v>
      </c>
      <c r="P117" s="72">
        <f>BK117</f>
        <v>4865086</v>
      </c>
      <c r="Q117" s="30">
        <v>0</v>
      </c>
      <c r="R117" s="64" t="s">
        <v>659</v>
      </c>
      <c r="S117" s="59" t="s">
        <v>699</v>
      </c>
      <c r="T117" s="64">
        <f>BV117</f>
        <v>100</v>
      </c>
      <c r="U117" s="64">
        <v>64040</v>
      </c>
      <c r="V117" s="64">
        <v>61715</v>
      </c>
      <c r="W117" s="64">
        <f>U117-V117</f>
        <v>2325</v>
      </c>
      <c r="X117" s="64">
        <f>T117*W117</f>
        <v>232500</v>
      </c>
      <c r="Y117" s="96">
        <f>IF(S117="Kvarh(Lag)",X117/1000000,X117/1000)</f>
        <v>0.2325</v>
      </c>
      <c r="Z117" s="288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3">
        <v>4865086</v>
      </c>
      <c r="BL117" s="26">
        <v>0</v>
      </c>
      <c r="BM117" s="26" t="s">
        <v>166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6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5">
        <v>20</v>
      </c>
      <c r="O118" s="69" t="s">
        <v>795</v>
      </c>
      <c r="P118" s="72">
        <v>4902571</v>
      </c>
      <c r="Q118" s="30">
        <v>0</v>
      </c>
      <c r="R118" s="64" t="s">
        <v>659</v>
      </c>
      <c r="S118" s="59" t="s">
        <v>699</v>
      </c>
      <c r="T118" s="64">
        <v>300</v>
      </c>
      <c r="U118" s="64">
        <v>137</v>
      </c>
      <c r="V118" s="64">
        <v>137</v>
      </c>
      <c r="W118" s="64">
        <f>U118-V118</f>
        <v>0</v>
      </c>
      <c r="X118" s="64">
        <f>T118*W118</f>
        <v>0</v>
      </c>
      <c r="Y118" s="96">
        <f>IF(S118="Kvarh(Lag)",X118/1000000,X118/1000)</f>
        <v>0</v>
      </c>
      <c r="Z118" s="288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3">
        <v>4865088</v>
      </c>
      <c r="BL118" s="26">
        <v>0</v>
      </c>
      <c r="BM118" s="26" t="s">
        <v>166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6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5"/>
      <c r="O119" s="69" t="s">
        <v>798</v>
      </c>
      <c r="P119" s="72"/>
      <c r="Q119" s="30"/>
      <c r="R119" s="64"/>
      <c r="S119" s="59"/>
      <c r="T119" s="64"/>
      <c r="U119" s="64"/>
      <c r="V119" s="64"/>
      <c r="W119" s="64"/>
      <c r="X119" s="64"/>
      <c r="Y119" s="96"/>
      <c r="Z119" s="288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3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5"/>
      <c r="O120" s="103" t="s">
        <v>126</v>
      </c>
      <c r="P120" s="72"/>
      <c r="Q120" s="30"/>
      <c r="R120" s="30"/>
      <c r="S120" s="30"/>
      <c r="T120" s="30"/>
      <c r="U120" s="30"/>
      <c r="V120" s="30"/>
      <c r="W120" s="30"/>
      <c r="X120" s="108"/>
      <c r="Y120" s="70"/>
      <c r="Z120" s="177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5">
        <v>27</v>
      </c>
      <c r="O121" s="69" t="s">
        <v>568</v>
      </c>
      <c r="P121" s="72">
        <v>4902535</v>
      </c>
      <c r="Q121" s="30">
        <v>0</v>
      </c>
      <c r="R121" s="64" t="s">
        <v>659</v>
      </c>
      <c r="S121" s="59" t="s">
        <v>699</v>
      </c>
      <c r="T121" s="64">
        <v>100</v>
      </c>
      <c r="U121" s="64">
        <v>9453</v>
      </c>
      <c r="V121" s="64">
        <v>9208</v>
      </c>
      <c r="W121" s="64">
        <f aca="true" t="shared" si="9" ref="W121:W126">U121-V121</f>
        <v>245</v>
      </c>
      <c r="X121" s="64">
        <f aca="true" t="shared" si="10" ref="X121:X126">T121*W121</f>
        <v>24500</v>
      </c>
      <c r="Y121" s="96">
        <f aca="true" t="shared" si="11" ref="Y121:Y126">IF(S121="Kvarh(Lag)",X121/1000000,X121/1000)</f>
        <v>0.0245</v>
      </c>
      <c r="Z121" s="242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3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5">
        <v>28</v>
      </c>
      <c r="O122" s="69" t="s">
        <v>127</v>
      </c>
      <c r="P122" s="72">
        <v>4902536</v>
      </c>
      <c r="Q122" s="30">
        <v>0</v>
      </c>
      <c r="R122" s="64" t="s">
        <v>659</v>
      </c>
      <c r="S122" s="59" t="s">
        <v>699</v>
      </c>
      <c r="T122" s="64">
        <v>100</v>
      </c>
      <c r="U122" s="64">
        <v>16956</v>
      </c>
      <c r="V122" s="64">
        <v>16161</v>
      </c>
      <c r="W122" s="64">
        <f t="shared" si="9"/>
        <v>795</v>
      </c>
      <c r="X122" s="64">
        <f t="shared" si="10"/>
        <v>79500</v>
      </c>
      <c r="Y122" s="96">
        <f t="shared" si="11"/>
        <v>0.0795</v>
      </c>
      <c r="Z122" s="227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3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5">
        <v>29</v>
      </c>
      <c r="O123" s="69" t="s">
        <v>128</v>
      </c>
      <c r="P123" s="72">
        <v>4902537</v>
      </c>
      <c r="Q123" s="30">
        <v>0</v>
      </c>
      <c r="R123" s="64" t="s">
        <v>659</v>
      </c>
      <c r="S123" s="59" t="s">
        <v>699</v>
      </c>
      <c r="T123" s="64">
        <v>100</v>
      </c>
      <c r="U123" s="64">
        <v>76933</v>
      </c>
      <c r="V123" s="64">
        <v>75006</v>
      </c>
      <c r="W123" s="64">
        <f t="shared" si="9"/>
        <v>1927</v>
      </c>
      <c r="X123" s="64">
        <f t="shared" si="10"/>
        <v>192700</v>
      </c>
      <c r="Y123" s="96">
        <f t="shared" si="11"/>
        <v>0.1927</v>
      </c>
      <c r="Z123" s="177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3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5">
        <v>30</v>
      </c>
      <c r="O124" s="69" t="s">
        <v>129</v>
      </c>
      <c r="P124" s="72">
        <v>4902538</v>
      </c>
      <c r="Q124" s="30">
        <v>0</v>
      </c>
      <c r="R124" s="64" t="s">
        <v>659</v>
      </c>
      <c r="S124" s="59" t="s">
        <v>699</v>
      </c>
      <c r="T124" s="64">
        <v>100</v>
      </c>
      <c r="U124" s="64">
        <v>58218</v>
      </c>
      <c r="V124" s="64">
        <v>56980</v>
      </c>
      <c r="W124" s="64">
        <f t="shared" si="9"/>
        <v>1238</v>
      </c>
      <c r="X124" s="64">
        <f t="shared" si="10"/>
        <v>123800</v>
      </c>
      <c r="Y124" s="96">
        <f t="shared" si="11"/>
        <v>0.1238</v>
      </c>
      <c r="Z124" s="227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3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5">
        <v>31</v>
      </c>
      <c r="O125" s="69" t="s">
        <v>130</v>
      </c>
      <c r="P125" s="72">
        <v>4902539</v>
      </c>
      <c r="Q125" s="30">
        <v>0</v>
      </c>
      <c r="R125" s="64" t="s">
        <v>659</v>
      </c>
      <c r="S125" s="59" t="s">
        <v>699</v>
      </c>
      <c r="T125" s="64">
        <v>100</v>
      </c>
      <c r="U125" s="64">
        <v>3940</v>
      </c>
      <c r="V125" s="64">
        <v>3825</v>
      </c>
      <c r="W125" s="64">
        <f t="shared" si="9"/>
        <v>115</v>
      </c>
      <c r="X125" s="64">
        <f t="shared" si="10"/>
        <v>11500</v>
      </c>
      <c r="Y125" s="96">
        <f t="shared" si="11"/>
        <v>0.0115</v>
      </c>
      <c r="Z125" s="227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3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5">
        <v>32</v>
      </c>
      <c r="O126" s="69" t="s">
        <v>123</v>
      </c>
      <c r="P126" s="72">
        <v>4902540</v>
      </c>
      <c r="Q126" s="30">
        <v>0</v>
      </c>
      <c r="R126" s="64" t="s">
        <v>659</v>
      </c>
      <c r="S126" s="59" t="s">
        <v>699</v>
      </c>
      <c r="T126" s="64">
        <v>100</v>
      </c>
      <c r="U126" s="64">
        <v>31552</v>
      </c>
      <c r="V126" s="64">
        <v>31552</v>
      </c>
      <c r="W126" s="64">
        <f t="shared" si="9"/>
        <v>0</v>
      </c>
      <c r="X126" s="64">
        <f t="shared" si="10"/>
        <v>0</v>
      </c>
      <c r="Y126" s="96">
        <f t="shared" si="11"/>
        <v>0</v>
      </c>
      <c r="Z126" s="227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3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5"/>
      <c r="O127" s="69"/>
      <c r="P127" s="72"/>
      <c r="Q127" s="30"/>
      <c r="R127" s="64"/>
      <c r="S127" s="64"/>
      <c r="T127" s="64"/>
      <c r="U127" s="64"/>
      <c r="V127" s="64"/>
      <c r="W127" s="64"/>
      <c r="X127" s="64"/>
      <c r="Y127" s="70"/>
      <c r="Z127" s="227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3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3" t="s">
        <v>133</v>
      </c>
      <c r="P128" s="72"/>
      <c r="Q128" s="30"/>
      <c r="R128" s="30"/>
      <c r="S128" s="30"/>
      <c r="T128" s="30"/>
      <c r="U128" s="30"/>
      <c r="V128" s="30"/>
      <c r="W128" s="30"/>
      <c r="X128" s="64"/>
      <c r="Y128" s="70"/>
      <c r="Z128" s="177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69" t="s">
        <v>134</v>
      </c>
      <c r="P129" s="72">
        <v>4902541</v>
      </c>
      <c r="Q129" s="30">
        <v>0</v>
      </c>
      <c r="R129" s="64" t="s">
        <v>659</v>
      </c>
      <c r="S129" s="59" t="s">
        <v>699</v>
      </c>
      <c r="T129" s="64">
        <v>100</v>
      </c>
      <c r="U129" s="64">
        <v>72280</v>
      </c>
      <c r="V129" s="64">
        <v>70958</v>
      </c>
      <c r="W129" s="64">
        <f>U129-V129</f>
        <v>1322</v>
      </c>
      <c r="X129" s="64">
        <f>T129*W129</f>
        <v>132200</v>
      </c>
      <c r="Y129" s="96">
        <f>IF(S129="Kvarh(Lag)",X129/1000000,X129/1000)</f>
        <v>0.1322</v>
      </c>
      <c r="Z129" s="177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3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69" t="s">
        <v>135</v>
      </c>
      <c r="P130" s="72">
        <v>4902542</v>
      </c>
      <c r="Q130" s="30">
        <v>0</v>
      </c>
      <c r="R130" s="64" t="s">
        <v>659</v>
      </c>
      <c r="S130" s="59" t="s">
        <v>699</v>
      </c>
      <c r="T130" s="64">
        <v>100</v>
      </c>
      <c r="U130" s="64">
        <v>67504</v>
      </c>
      <c r="V130" s="64">
        <v>66352</v>
      </c>
      <c r="W130" s="64">
        <f>U130-V130</f>
        <v>1152</v>
      </c>
      <c r="X130" s="64">
        <f>T130*W130</f>
        <v>115200</v>
      </c>
      <c r="Y130" s="96">
        <f>IF(S130="Kvarh(Lag)",X130/1000000,X130/1000)</f>
        <v>0.1152</v>
      </c>
      <c r="Z130" s="177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3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69" t="s">
        <v>141</v>
      </c>
      <c r="P131" s="72">
        <v>4902543</v>
      </c>
      <c r="Q131" s="30">
        <v>0</v>
      </c>
      <c r="R131" s="64" t="s">
        <v>659</v>
      </c>
      <c r="S131" s="59" t="s">
        <v>699</v>
      </c>
      <c r="T131" s="64">
        <v>100</v>
      </c>
      <c r="U131" s="64">
        <v>94672</v>
      </c>
      <c r="V131" s="64">
        <v>92715</v>
      </c>
      <c r="W131" s="64">
        <f>U131-V131</f>
        <v>1957</v>
      </c>
      <c r="X131" s="64">
        <f>T131*W131</f>
        <v>195700</v>
      </c>
      <c r="Y131" s="96">
        <f>IF(S131="Kvarh(Lag)",X131/1000000,X131/1000)</f>
        <v>0.1957</v>
      </c>
      <c r="Z131" s="177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3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3" t="s">
        <v>629</v>
      </c>
      <c r="P132" s="72"/>
      <c r="Q132" s="30"/>
      <c r="R132" s="30"/>
      <c r="S132" s="30"/>
      <c r="T132" s="30"/>
      <c r="U132" s="30"/>
      <c r="V132" s="30"/>
      <c r="W132" s="30"/>
      <c r="X132" s="64"/>
      <c r="Y132" s="70"/>
      <c r="Z132" s="177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69" t="s">
        <v>630</v>
      </c>
      <c r="P133" s="72">
        <v>4902514</v>
      </c>
      <c r="Q133" s="30">
        <v>0</v>
      </c>
      <c r="R133" s="64" t="s">
        <v>659</v>
      </c>
      <c r="S133" s="59" t="s">
        <v>699</v>
      </c>
      <c r="T133" s="64">
        <v>1000</v>
      </c>
      <c r="U133" s="64">
        <v>4368</v>
      </c>
      <c r="V133" s="64">
        <v>4368</v>
      </c>
      <c r="W133" s="64">
        <f>U133-V133</f>
        <v>0</v>
      </c>
      <c r="X133" s="64">
        <f>T133*W133</f>
        <v>0</v>
      </c>
      <c r="Y133" s="96">
        <f>IF(S133="Kvarh(Lag)",X133/1000000,X133/1000)</f>
        <v>0</v>
      </c>
      <c r="Z133" s="227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3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69" t="s">
        <v>631</v>
      </c>
      <c r="P134" s="72">
        <v>4902514</v>
      </c>
      <c r="Q134" s="30">
        <v>0</v>
      </c>
      <c r="R134" s="64" t="s">
        <v>659</v>
      </c>
      <c r="S134" s="59" t="s">
        <v>699</v>
      </c>
      <c r="T134" s="64">
        <v>-1000</v>
      </c>
      <c r="U134" s="64">
        <v>132</v>
      </c>
      <c r="V134" s="64">
        <v>132</v>
      </c>
      <c r="W134" s="64">
        <f>U134-V134</f>
        <v>0</v>
      </c>
      <c r="X134" s="64">
        <f>T134*W134</f>
        <v>0</v>
      </c>
      <c r="Y134" s="96">
        <f>IF(S134="Kvarh(Lag)",X134/1000000,X134/1000)</f>
        <v>0</v>
      </c>
      <c r="Z134" s="227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3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69" t="s">
        <v>632</v>
      </c>
      <c r="P135" s="72">
        <v>4902516</v>
      </c>
      <c r="Q135" s="30">
        <v>0</v>
      </c>
      <c r="R135" s="64" t="s">
        <v>659</v>
      </c>
      <c r="S135" s="64" t="s">
        <v>699</v>
      </c>
      <c r="T135" s="64">
        <v>1000</v>
      </c>
      <c r="U135" s="64">
        <v>1124</v>
      </c>
      <c r="V135" s="64">
        <v>1107</v>
      </c>
      <c r="W135" s="64">
        <f>U135-V135</f>
        <v>17</v>
      </c>
      <c r="X135" s="64">
        <f>T135*W135</f>
        <v>17000</v>
      </c>
      <c r="Y135" s="96">
        <f>IF(S135="Kvarh(Lag)",X135/1000000,X135/1000)</f>
        <v>0.017</v>
      </c>
      <c r="Z135" s="181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3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69" t="s">
        <v>633</v>
      </c>
      <c r="P136" s="72">
        <v>4902516</v>
      </c>
      <c r="Q136" s="30">
        <v>0</v>
      </c>
      <c r="R136" s="64" t="s">
        <v>659</v>
      </c>
      <c r="S136" s="64" t="s">
        <v>699</v>
      </c>
      <c r="T136" s="64">
        <v>-1000</v>
      </c>
      <c r="U136" s="64">
        <v>4802</v>
      </c>
      <c r="V136" s="64">
        <v>4802</v>
      </c>
      <c r="W136" s="64">
        <f>U136-V136</f>
        <v>0</v>
      </c>
      <c r="X136" s="64">
        <f>T136*W136</f>
        <v>0</v>
      </c>
      <c r="Y136" s="96">
        <f>IF(S136="Kvarh(Lag)",X136/1000000,X136/1000)</f>
        <v>0</v>
      </c>
      <c r="Z136" s="181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3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69"/>
      <c r="P137" s="72"/>
      <c r="Q137" s="30"/>
      <c r="R137" s="64"/>
      <c r="S137" s="64"/>
      <c r="T137" s="64"/>
      <c r="U137" s="64"/>
      <c r="V137" s="64"/>
      <c r="W137" s="64"/>
      <c r="X137" s="64"/>
      <c r="Y137" s="70"/>
      <c r="Z137" s="181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3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69"/>
      <c r="P138" s="72"/>
      <c r="Q138" s="30"/>
      <c r="R138" s="64"/>
      <c r="S138" s="64"/>
      <c r="T138" s="64"/>
      <c r="U138" s="64"/>
      <c r="V138" s="64"/>
      <c r="W138" s="64"/>
      <c r="X138" s="64"/>
      <c r="Y138" s="70"/>
      <c r="Z138" s="181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3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69"/>
      <c r="P139" s="72"/>
      <c r="Q139" s="30"/>
      <c r="R139" s="64"/>
      <c r="S139" s="64"/>
      <c r="T139" s="64"/>
      <c r="U139" s="64"/>
      <c r="V139" s="64"/>
      <c r="W139" s="64"/>
      <c r="X139" s="64"/>
      <c r="Y139" s="70"/>
      <c r="Z139" s="181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3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69"/>
      <c r="P140" s="72"/>
      <c r="Q140" s="30"/>
      <c r="R140" s="64"/>
      <c r="S140" s="64"/>
      <c r="T140" s="64"/>
      <c r="U140" s="64"/>
      <c r="V140" s="64"/>
      <c r="W140" s="84" t="s">
        <v>556</v>
      </c>
      <c r="X140" s="64"/>
      <c r="Y140" s="99">
        <f>SUM(Y94:Y139)</f>
        <v>2.7912</v>
      </c>
      <c r="Z140" s="234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3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0" t="s">
        <v>218</v>
      </c>
      <c r="P141" s="30"/>
      <c r="Q141" s="30"/>
      <c r="R141" s="30"/>
      <c r="S141" s="30"/>
      <c r="T141" s="30"/>
      <c r="U141" s="82"/>
      <c r="V141" s="30"/>
      <c r="W141" s="30"/>
      <c r="X141" s="112"/>
    </row>
    <row r="142" spans="15:25" ht="12.75">
      <c r="O142" s="133"/>
      <c r="P142" s="5" t="s">
        <v>219</v>
      </c>
      <c r="Q142" s="30"/>
      <c r="R142" s="30"/>
      <c r="S142" s="30"/>
      <c r="T142" s="30"/>
      <c r="U142" s="82"/>
      <c r="V142" s="30"/>
      <c r="W142" s="30"/>
      <c r="X142" s="112"/>
      <c r="Y142" s="30"/>
    </row>
    <row r="143" spans="15:25" ht="12.75">
      <c r="O143" s="36"/>
      <c r="P143" s="5" t="s">
        <v>220</v>
      </c>
      <c r="Q143" s="30"/>
      <c r="R143" s="30"/>
      <c r="S143" s="30"/>
      <c r="T143" s="30"/>
      <c r="U143" s="82"/>
      <c r="V143" s="30"/>
      <c r="W143" s="30"/>
      <c r="X143" s="112"/>
      <c r="Y143" s="30"/>
    </row>
    <row r="144" spans="15:25" ht="12.75">
      <c r="O144" s="37"/>
      <c r="P144" s="5" t="s">
        <v>221</v>
      </c>
      <c r="Q144" s="30"/>
      <c r="R144" s="30"/>
      <c r="S144" s="30"/>
      <c r="T144" s="30"/>
      <c r="U144" s="82"/>
      <c r="V144" s="30"/>
      <c r="W144" s="30"/>
      <c r="X144" s="112"/>
      <c r="Y144" s="30"/>
    </row>
    <row r="145" spans="15:25" ht="12.75">
      <c r="O145" s="311"/>
      <c r="P145" s="5" t="s">
        <v>311</v>
      </c>
      <c r="Q145" s="30"/>
      <c r="R145" s="30"/>
      <c r="S145" s="30"/>
      <c r="T145" s="30"/>
      <c r="U145" s="82"/>
      <c r="V145" s="30"/>
      <c r="W145" s="30"/>
      <c r="X145" s="112"/>
      <c r="Y145" s="30"/>
    </row>
    <row r="146" spans="15:25" ht="12.75">
      <c r="O146" s="43"/>
      <c r="P146" s="30"/>
      <c r="Q146" s="30"/>
      <c r="R146" s="30"/>
      <c r="S146" s="30"/>
      <c r="T146" s="30"/>
      <c r="U146" s="82"/>
      <c r="V146" s="30"/>
      <c r="W146" s="30"/>
      <c r="X146" s="112"/>
      <c r="Y146" s="30"/>
    </row>
    <row r="147" spans="15:25" ht="15.75">
      <c r="O147" s="109"/>
      <c r="P147" s="30"/>
      <c r="Q147" s="30"/>
      <c r="R147" s="30"/>
      <c r="S147" s="30"/>
      <c r="T147" s="30"/>
      <c r="U147" s="82"/>
      <c r="V147" s="30"/>
      <c r="W147" s="30"/>
      <c r="X147" s="112"/>
      <c r="Y147" s="30"/>
    </row>
    <row r="148" spans="15:25" ht="12.75">
      <c r="O148" s="43"/>
      <c r="P148" s="30"/>
      <c r="Q148" s="30"/>
      <c r="R148" s="30"/>
      <c r="S148" s="30"/>
      <c r="T148" s="30"/>
      <c r="U148" s="82"/>
      <c r="V148" s="30"/>
      <c r="W148" s="30"/>
      <c r="X148" s="112"/>
      <c r="Y148" s="30"/>
    </row>
    <row r="149" spans="15:25" ht="12.75">
      <c r="O149" s="43"/>
      <c r="P149" s="30"/>
      <c r="Q149" s="30"/>
      <c r="R149" s="30"/>
      <c r="S149" s="30"/>
      <c r="T149" s="30"/>
      <c r="U149" s="82"/>
      <c r="V149" s="30"/>
      <c r="W149" s="30"/>
      <c r="X149" s="112"/>
      <c r="Y149" s="30"/>
    </row>
    <row r="150" spans="15:25" ht="12.75">
      <c r="O150" s="43"/>
      <c r="P150" s="30"/>
      <c r="Q150" s="30"/>
      <c r="R150" s="30"/>
      <c r="S150" s="30"/>
      <c r="T150" s="30"/>
      <c r="U150" s="82"/>
      <c r="V150" s="30"/>
      <c r="W150" s="30"/>
      <c r="X150" s="112"/>
      <c r="Y150" s="30"/>
    </row>
    <row r="151" spans="15:25" ht="12.75">
      <c r="O151" s="43"/>
      <c r="P151" s="30"/>
      <c r="Q151" s="30"/>
      <c r="R151" s="30"/>
      <c r="S151" s="30"/>
      <c r="T151" s="30"/>
      <c r="U151" s="82"/>
      <c r="V151" s="30"/>
      <c r="W151" s="30"/>
      <c r="X151" s="112"/>
      <c r="Y151" s="30"/>
    </row>
    <row r="152" spans="15:25" ht="12.75">
      <c r="O152" s="43"/>
      <c r="P152" s="30"/>
      <c r="Q152" s="30"/>
      <c r="R152" s="30"/>
      <c r="S152" s="30"/>
      <c r="T152" s="30"/>
      <c r="U152" s="82"/>
      <c r="V152" s="30"/>
      <c r="W152" s="30"/>
      <c r="X152" s="112"/>
      <c r="Y152" s="30"/>
    </row>
    <row r="153" spans="15:25" ht="12.75">
      <c r="O153" s="43"/>
      <c r="P153" s="30"/>
      <c r="Q153" s="30"/>
      <c r="R153" s="30"/>
      <c r="S153" s="30"/>
      <c r="T153" s="30"/>
      <c r="U153" s="82"/>
      <c r="V153" s="30"/>
      <c r="W153" s="30"/>
      <c r="X153" s="112"/>
      <c r="Y153" s="30"/>
    </row>
    <row r="154" spans="15:25" ht="12.75">
      <c r="O154" s="43"/>
      <c r="P154" s="30"/>
      <c r="Q154" s="30"/>
      <c r="R154" s="30"/>
      <c r="S154" s="30"/>
      <c r="T154" s="30"/>
      <c r="U154" s="82"/>
      <c r="V154" s="30"/>
      <c r="W154" s="30"/>
      <c r="X154" s="112"/>
      <c r="Y154" s="30"/>
    </row>
    <row r="155" spans="15:25" ht="12.75">
      <c r="O155" s="43"/>
      <c r="P155" s="30"/>
      <c r="Q155" s="30"/>
      <c r="R155" s="30"/>
      <c r="S155" s="30"/>
      <c r="T155" s="30"/>
      <c r="U155" s="82"/>
      <c r="V155" s="30"/>
      <c r="W155" s="30"/>
      <c r="X155" s="112"/>
      <c r="Y155" s="30"/>
    </row>
    <row r="156" spans="15:25" ht="12.75">
      <c r="O156" s="43"/>
      <c r="P156" s="30"/>
      <c r="Q156" s="30"/>
      <c r="R156" s="30"/>
      <c r="S156" s="30"/>
      <c r="T156" s="30"/>
      <c r="U156" s="82"/>
      <c r="V156" s="30"/>
      <c r="W156" s="30"/>
      <c r="X156" s="112"/>
      <c r="Y156" s="82"/>
    </row>
    <row r="157" spans="15:25" ht="12.75">
      <c r="O157" s="43"/>
      <c r="P157" s="30"/>
      <c r="Q157" s="30"/>
      <c r="R157" s="30"/>
      <c r="S157" s="30"/>
      <c r="T157" s="30"/>
      <c r="U157" s="82"/>
      <c r="V157" s="30"/>
      <c r="W157" s="30"/>
      <c r="X157" s="112"/>
      <c r="Y157" s="30"/>
    </row>
    <row r="158" spans="15:25" ht="26.25">
      <c r="O158" s="88"/>
      <c r="P158" s="30"/>
      <c r="Q158" s="30"/>
      <c r="R158" s="30"/>
      <c r="S158" s="30"/>
      <c r="T158" s="30"/>
      <c r="U158" s="82"/>
      <c r="V158" s="30"/>
      <c r="W158" s="30"/>
      <c r="X158" s="112"/>
      <c r="Y158" s="30"/>
    </row>
    <row r="159" spans="15:25" ht="26.25">
      <c r="O159" s="88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89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1"/>
      <c r="P161" s="82"/>
      <c r="Q161" s="82"/>
      <c r="R161" s="82"/>
      <c r="S161" s="82"/>
      <c r="T161" s="82"/>
      <c r="U161" s="82"/>
      <c r="V161" s="82"/>
      <c r="W161" s="30"/>
      <c r="X161" s="30"/>
      <c r="Y161" s="30"/>
    </row>
    <row r="162" spans="15:25" ht="23.25">
      <c r="O162" s="102"/>
      <c r="P162" s="82"/>
      <c r="Q162" s="82"/>
      <c r="R162" s="82"/>
      <c r="S162" s="82"/>
      <c r="T162" s="82"/>
      <c r="U162" s="82"/>
      <c r="V162" s="82"/>
      <c r="W162" s="30"/>
      <c r="X162" s="30"/>
      <c r="Y162" s="30"/>
    </row>
    <row r="163" spans="15:41" ht="12.75">
      <c r="O163" s="43"/>
      <c r="P163" s="30"/>
      <c r="Q163" s="30"/>
      <c r="R163" s="93"/>
      <c r="S163" s="93"/>
      <c r="T163" s="93"/>
      <c r="U163" s="30"/>
      <c r="V163" s="93"/>
      <c r="W163" s="93"/>
      <c r="X163" s="93"/>
      <c r="Y163" s="93"/>
      <c r="AA163" s="2"/>
      <c r="AB163" s="2"/>
      <c r="AF163" s="18"/>
      <c r="AG163" s="18"/>
      <c r="AO163" s="18"/>
    </row>
    <row r="164" spans="15:25" ht="12.75">
      <c r="O164" s="103"/>
      <c r="P164" s="30"/>
      <c r="Q164" s="30"/>
      <c r="R164" s="30"/>
      <c r="S164" s="30"/>
      <c r="T164" s="30"/>
      <c r="U164" s="30"/>
      <c r="V164" s="30"/>
      <c r="W164" s="30"/>
      <c r="X164" s="64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4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4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4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4"/>
      <c r="Y168" s="30"/>
    </row>
    <row r="169" spans="15:25" ht="12.75">
      <c r="O169" s="103"/>
      <c r="P169" s="30"/>
      <c r="Q169" s="30"/>
      <c r="R169" s="30"/>
      <c r="S169" s="30"/>
      <c r="T169" s="30"/>
      <c r="U169" s="30"/>
      <c r="V169" s="30"/>
      <c r="W169" s="30"/>
      <c r="X169" s="64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4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4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4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4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4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4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4"/>
      <c r="Y176" s="30"/>
    </row>
    <row r="177" spans="15:25" ht="12.75">
      <c r="O177" s="103"/>
      <c r="P177" s="30"/>
      <c r="Q177" s="30"/>
      <c r="R177" s="30"/>
      <c r="S177" s="30"/>
      <c r="T177" s="30"/>
      <c r="U177" s="30"/>
      <c r="V177" s="30"/>
      <c r="W177" s="30"/>
      <c r="X177" s="64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4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4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4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4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4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4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4"/>
      <c r="Y184" s="30"/>
    </row>
    <row r="185" spans="15:25" ht="12.75">
      <c r="O185" s="43"/>
      <c r="P185" s="82"/>
      <c r="Q185" s="30"/>
      <c r="R185" s="30"/>
      <c r="S185" s="30"/>
      <c r="T185" s="30"/>
      <c r="U185" s="30"/>
      <c r="V185" s="82"/>
      <c r="W185" s="30"/>
      <c r="X185" s="84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5"/>
    </row>
    <row r="194" spans="15:24" ht="24.75" customHeight="1">
      <c r="O194" s="113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ht="12.75">
      <c r="O195" s="103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4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4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4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4"/>
    </row>
    <row r="201" ht="12.75">
      <c r="O201" s="103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4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4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4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4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4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4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4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4"/>
    </row>
    <row r="211" ht="12.75">
      <c r="O211" s="103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4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4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4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4"/>
    </row>
    <row r="217" ht="12.75">
      <c r="O217" s="103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4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4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4"/>
    </row>
    <row r="222" ht="12.75">
      <c r="O222" s="103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4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4"/>
    </row>
    <row r="226" ht="12.75">
      <c r="O226" s="103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4"/>
    </row>
    <row r="229" ht="12.75">
      <c r="O229" s="103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4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4"/>
    </row>
    <row r="233" ht="12.75">
      <c r="O233" s="103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4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4"/>
    </row>
    <row r="238" spans="21:24" ht="12.75">
      <c r="U238" s="82"/>
      <c r="V238" s="30"/>
      <c r="W238" s="30"/>
      <c r="X238" s="84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P232">
      <selection activeCell="U255" sqref="U255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4" customWidth="1"/>
    <col min="16" max="16" width="7.57421875" style="86" customWidth="1"/>
    <col min="17" max="17" width="4.421875" style="86" hidden="1" customWidth="1"/>
    <col min="18" max="18" width="5.140625" style="86" customWidth="1"/>
    <col min="19" max="19" width="8.57421875" style="86" customWidth="1"/>
    <col min="20" max="20" width="6.57421875" style="86" customWidth="1"/>
    <col min="21" max="21" width="10.28125" style="86" customWidth="1"/>
    <col min="22" max="22" width="9.7109375" style="86" customWidth="1"/>
    <col min="23" max="23" width="9.140625" style="86" customWidth="1"/>
    <col min="24" max="24" width="9.8515625" style="86" customWidth="1"/>
    <col min="25" max="25" width="9.140625" style="86" customWidth="1"/>
    <col min="26" max="26" width="18.421875" style="129" customWidth="1"/>
    <col min="27" max="27" width="7.7109375" style="158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804</v>
      </c>
      <c r="H2"/>
      <c r="O2" s="139" t="s">
        <v>302</v>
      </c>
      <c r="AD2" s="55" t="s">
        <v>240</v>
      </c>
      <c r="BU2" s="3" t="s">
        <v>196</v>
      </c>
    </row>
    <row r="3" spans="2:82" ht="25.5">
      <c r="B3" s="21" t="s">
        <v>813</v>
      </c>
      <c r="H3" s="457" t="str">
        <f>NDPL!H3</f>
        <v>FEBRUARY-10</v>
      </c>
      <c r="O3" s="90" t="s">
        <v>664</v>
      </c>
      <c r="AA3" s="52"/>
      <c r="AB3" s="55" t="s">
        <v>234</v>
      </c>
      <c r="BK3" s="55" t="s">
        <v>234</v>
      </c>
      <c r="CD3" s="66" t="s">
        <v>248</v>
      </c>
    </row>
    <row r="4" spans="3:66" ht="25.5">
      <c r="C4" s="46"/>
      <c r="E4" t="s">
        <v>745</v>
      </c>
      <c r="H4"/>
      <c r="O4" s="90" t="s">
        <v>809</v>
      </c>
      <c r="V4" s="448" t="str">
        <f>H3</f>
        <v>FEBRUARY-10</v>
      </c>
      <c r="AE4" s="8"/>
      <c r="BN4" s="3" t="s">
        <v>224</v>
      </c>
    </row>
    <row r="5" spans="3:26" ht="20.25" customHeight="1">
      <c r="C5" s="21" t="s">
        <v>240</v>
      </c>
      <c r="H5"/>
      <c r="I5" s="444"/>
      <c r="O5" s="117" t="s">
        <v>231</v>
      </c>
      <c r="P5" s="30"/>
      <c r="Q5" s="141"/>
      <c r="R5" s="30"/>
      <c r="S5" s="30"/>
      <c r="T5" s="30"/>
      <c r="U5" s="30"/>
      <c r="V5" s="30"/>
      <c r="W5" s="30"/>
      <c r="X5" s="30"/>
      <c r="Y5" s="30"/>
      <c r="Z5" s="258" t="s">
        <v>225</v>
      </c>
    </row>
    <row r="6" spans="8:111" ht="18.75" customHeight="1">
      <c r="H6"/>
      <c r="N6" s="30" t="s">
        <v>208</v>
      </c>
      <c r="O6" s="92" t="s">
        <v>177</v>
      </c>
      <c r="P6" s="93" t="s">
        <v>25</v>
      </c>
      <c r="Q6" s="93" t="s">
        <v>26</v>
      </c>
      <c r="R6" s="93" t="s">
        <v>139</v>
      </c>
      <c r="S6" s="93" t="s">
        <v>90</v>
      </c>
      <c r="T6" s="93" t="s">
        <v>43</v>
      </c>
      <c r="U6" s="437" t="str">
        <f>H3</f>
        <v>FEBRUARY-10</v>
      </c>
      <c r="V6" s="437" t="str">
        <f>NDPL!V5</f>
        <v>JANUARY-10</v>
      </c>
      <c r="W6" s="93" t="s">
        <v>206</v>
      </c>
      <c r="X6" s="93" t="s">
        <v>207</v>
      </c>
      <c r="Y6" s="93" t="s">
        <v>698</v>
      </c>
      <c r="Z6" s="127"/>
      <c r="AA6" s="53"/>
      <c r="AB6" s="3" t="s">
        <v>177</v>
      </c>
      <c r="AC6" s="22" t="s">
        <v>654</v>
      </c>
      <c r="AD6" s="22" t="s">
        <v>652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177</v>
      </c>
      <c r="BL6" s="3" t="s">
        <v>25</v>
      </c>
      <c r="BM6" s="3" t="s">
        <v>26</v>
      </c>
      <c r="BN6" s="3" t="s">
        <v>139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243</v>
      </c>
      <c r="CC6" s="3" t="s">
        <v>249</v>
      </c>
      <c r="CD6" s="3" t="s">
        <v>250</v>
      </c>
      <c r="CE6" s="3" t="s">
        <v>251</v>
      </c>
      <c r="CF6" s="3" t="s">
        <v>252</v>
      </c>
      <c r="CG6" s="3" t="s">
        <v>253</v>
      </c>
      <c r="CH6" s="3" t="s">
        <v>254</v>
      </c>
      <c r="CI6" s="3" t="s">
        <v>255</v>
      </c>
      <c r="CJ6" s="3" t="s">
        <v>256</v>
      </c>
      <c r="CK6" s="3" t="s">
        <v>257</v>
      </c>
      <c r="CL6" s="3" t="s">
        <v>258</v>
      </c>
      <c r="CM6" s="3" t="s">
        <v>259</v>
      </c>
      <c r="CN6" s="3" t="s">
        <v>260</v>
      </c>
      <c r="CO6" s="3" t="s">
        <v>261</v>
      </c>
      <c r="CP6" s="3" t="s">
        <v>262</v>
      </c>
      <c r="CQ6" s="3" t="s">
        <v>263</v>
      </c>
      <c r="CR6" s="3" t="s">
        <v>264</v>
      </c>
      <c r="CS6" s="3" t="s">
        <v>265</v>
      </c>
      <c r="CT6" s="3" t="s">
        <v>266</v>
      </c>
      <c r="CU6" s="3" t="s">
        <v>267</v>
      </c>
      <c r="CV6" s="3" t="s">
        <v>268</v>
      </c>
      <c r="CW6" s="3" t="s">
        <v>269</v>
      </c>
      <c r="CX6" s="3" t="s">
        <v>270</v>
      </c>
      <c r="CY6" s="3" t="s">
        <v>271</v>
      </c>
      <c r="CZ6" s="3" t="s">
        <v>272</v>
      </c>
      <c r="DA6" s="3" t="s">
        <v>273</v>
      </c>
      <c r="DB6" s="3" t="s">
        <v>274</v>
      </c>
      <c r="DC6" s="3" t="s">
        <v>275</v>
      </c>
      <c r="DD6" s="3" t="s">
        <v>276</v>
      </c>
      <c r="DE6" s="3" t="s">
        <v>277</v>
      </c>
      <c r="DF6" s="3" t="s">
        <v>278</v>
      </c>
      <c r="DG6" s="3" t="s">
        <v>279</v>
      </c>
    </row>
    <row r="7" spans="1:81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O7" s="79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4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O8" s="94" t="s">
        <v>149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3"/>
      <c r="AB8" s="8" t="s">
        <v>149</v>
      </c>
      <c r="AC8" s="8"/>
      <c r="AD8" s="3"/>
      <c r="BK8" s="8" t="s">
        <v>149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30">
        <v>1</v>
      </c>
      <c r="O9" s="63" t="s">
        <v>33</v>
      </c>
      <c r="P9" s="72">
        <v>4865098</v>
      </c>
      <c r="Q9" s="30" t="e">
        <v>#REF!</v>
      </c>
      <c r="R9" s="64" t="s">
        <v>659</v>
      </c>
      <c r="S9" s="59" t="s">
        <v>699</v>
      </c>
      <c r="T9" s="64">
        <v>100</v>
      </c>
      <c r="U9" s="64">
        <v>149663</v>
      </c>
      <c r="V9" s="64">
        <v>140905</v>
      </c>
      <c r="W9" s="64">
        <f aca="true" t="shared" si="0" ref="W9:W15">U9-V9</f>
        <v>8758</v>
      </c>
      <c r="X9" s="64">
        <f aca="true" t="shared" si="1" ref="X9:X15">T9*W9</f>
        <v>875800</v>
      </c>
      <c r="Y9" s="96">
        <f aca="true" t="shared" si="2" ref="Y9:Y15">IF(S9="Kvarh(Lag)",X9/1000000,X9/1000)</f>
        <v>0.8758</v>
      </c>
      <c r="Z9" s="142"/>
      <c r="AA9" s="53"/>
      <c r="AB9" s="64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4" t="s">
        <v>33</v>
      </c>
      <c r="BL9" s="72" t="s">
        <v>420</v>
      </c>
      <c r="BM9" s="64">
        <v>0</v>
      </c>
      <c r="BN9" s="64" t="s">
        <v>166</v>
      </c>
      <c r="BO9" s="64" t="s">
        <v>142</v>
      </c>
      <c r="BP9" s="64">
        <v>33</v>
      </c>
      <c r="BQ9" s="64">
        <v>33</v>
      </c>
      <c r="BR9" s="64">
        <v>300</v>
      </c>
      <c r="BS9" s="64">
        <v>300</v>
      </c>
      <c r="BT9" s="64">
        <v>1</v>
      </c>
      <c r="BU9" s="64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3" t="s">
        <v>34</v>
      </c>
      <c r="P10" s="72">
        <v>4865161</v>
      </c>
      <c r="Q10" s="30" t="e">
        <v>#REF!</v>
      </c>
      <c r="R10" s="64" t="s">
        <v>659</v>
      </c>
      <c r="S10" s="59" t="s">
        <v>699</v>
      </c>
      <c r="T10" s="64">
        <v>100</v>
      </c>
      <c r="U10" s="64">
        <v>256835</v>
      </c>
      <c r="V10" s="64">
        <v>249151</v>
      </c>
      <c r="W10" s="64">
        <f t="shared" si="0"/>
        <v>7684</v>
      </c>
      <c r="X10" s="64">
        <f t="shared" si="1"/>
        <v>768400</v>
      </c>
      <c r="Y10" s="96">
        <f t="shared" si="2"/>
        <v>0.7684</v>
      </c>
      <c r="Z10" s="142"/>
      <c r="AA10" s="53"/>
      <c r="AB10" s="64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4" t="s">
        <v>34</v>
      </c>
      <c r="BL10" s="72" t="s">
        <v>421</v>
      </c>
      <c r="BM10" s="64">
        <v>0</v>
      </c>
      <c r="BN10" s="64" t="s">
        <v>166</v>
      </c>
      <c r="BO10" s="64" t="s">
        <v>142</v>
      </c>
      <c r="BP10" s="64">
        <v>33</v>
      </c>
      <c r="BQ10" s="64">
        <v>33</v>
      </c>
      <c r="BR10" s="64">
        <v>600</v>
      </c>
      <c r="BS10" s="64">
        <v>600</v>
      </c>
      <c r="BT10" s="64">
        <v>1</v>
      </c>
      <c r="BU10" s="64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3" t="s">
        <v>35</v>
      </c>
      <c r="P11" s="72">
        <v>4865099</v>
      </c>
      <c r="Q11" s="30" t="e">
        <v>#REF!</v>
      </c>
      <c r="R11" s="64" t="s">
        <v>659</v>
      </c>
      <c r="S11" s="59" t="s">
        <v>699</v>
      </c>
      <c r="T11" s="64">
        <v>100</v>
      </c>
      <c r="U11" s="64">
        <v>205637</v>
      </c>
      <c r="V11" s="64">
        <v>203906</v>
      </c>
      <c r="W11" s="64">
        <f t="shared" si="0"/>
        <v>1731</v>
      </c>
      <c r="X11" s="64">
        <f t="shared" si="1"/>
        <v>173100</v>
      </c>
      <c r="Y11" s="96">
        <f t="shared" si="2"/>
        <v>0.1731</v>
      </c>
      <c r="Z11" s="142"/>
      <c r="AA11" s="53"/>
      <c r="AB11" s="64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4" t="s">
        <v>35</v>
      </c>
      <c r="BL11" s="72" t="s">
        <v>422</v>
      </c>
      <c r="BM11" s="64">
        <v>0</v>
      </c>
      <c r="BN11" s="64" t="s">
        <v>166</v>
      </c>
      <c r="BO11" s="64" t="s">
        <v>142</v>
      </c>
      <c r="BP11" s="64">
        <v>33</v>
      </c>
      <c r="BQ11" s="64">
        <v>33</v>
      </c>
      <c r="BR11" s="64">
        <v>300</v>
      </c>
      <c r="BS11" s="64">
        <v>300</v>
      </c>
      <c r="BT11" s="64">
        <v>1</v>
      </c>
      <c r="BU11" s="64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3" t="s">
        <v>36</v>
      </c>
      <c r="P12" s="72">
        <v>4865162</v>
      </c>
      <c r="Q12" s="30" t="e">
        <v>#REF!</v>
      </c>
      <c r="R12" s="64" t="s">
        <v>659</v>
      </c>
      <c r="S12" s="59" t="s">
        <v>699</v>
      </c>
      <c r="T12" s="64">
        <v>100</v>
      </c>
      <c r="U12" s="64">
        <v>131534</v>
      </c>
      <c r="V12" s="64">
        <v>124765</v>
      </c>
      <c r="W12" s="64">
        <f t="shared" si="0"/>
        <v>6769</v>
      </c>
      <c r="X12" s="64">
        <f t="shared" si="1"/>
        <v>676900</v>
      </c>
      <c r="Y12" s="96">
        <f t="shared" si="2"/>
        <v>0.6769</v>
      </c>
      <c r="Z12" s="142"/>
      <c r="AA12" s="53"/>
      <c r="AB12" s="64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4" t="s">
        <v>36</v>
      </c>
      <c r="BL12" s="72" t="s">
        <v>423</v>
      </c>
      <c r="BM12" s="64">
        <v>0</v>
      </c>
      <c r="BN12" s="64" t="s">
        <v>166</v>
      </c>
      <c r="BO12" s="64" t="s">
        <v>142</v>
      </c>
      <c r="BP12" s="64">
        <v>33</v>
      </c>
      <c r="BQ12" s="64">
        <v>33</v>
      </c>
      <c r="BR12" s="64">
        <v>600</v>
      </c>
      <c r="BS12" s="64">
        <v>600</v>
      </c>
      <c r="BT12" s="64">
        <v>1</v>
      </c>
      <c r="BU12" s="64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3" t="s">
        <v>37</v>
      </c>
      <c r="P13" s="72">
        <v>4865100</v>
      </c>
      <c r="Q13" s="30" t="e">
        <v>#REF!</v>
      </c>
      <c r="R13" s="64" t="s">
        <v>659</v>
      </c>
      <c r="S13" s="59" t="s">
        <v>699</v>
      </c>
      <c r="T13" s="64">
        <v>100</v>
      </c>
      <c r="U13" s="64">
        <v>11168</v>
      </c>
      <c r="V13" s="64">
        <v>9789</v>
      </c>
      <c r="W13" s="64">
        <f t="shared" si="0"/>
        <v>1379</v>
      </c>
      <c r="X13" s="64">
        <f t="shared" si="1"/>
        <v>137900</v>
      </c>
      <c r="Y13" s="96">
        <f t="shared" si="2"/>
        <v>0.1379</v>
      </c>
      <c r="Z13" s="142"/>
      <c r="AA13" s="53"/>
      <c r="AB13" s="64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4" t="s">
        <v>37</v>
      </c>
      <c r="BL13" s="72" t="s">
        <v>424</v>
      </c>
      <c r="BM13" s="64">
        <v>0</v>
      </c>
      <c r="BN13" s="64" t="s">
        <v>166</v>
      </c>
      <c r="BO13" s="64" t="s">
        <v>142</v>
      </c>
      <c r="BP13" s="64">
        <v>33</v>
      </c>
      <c r="BQ13" s="64">
        <v>33</v>
      </c>
      <c r="BR13" s="64">
        <v>300</v>
      </c>
      <c r="BS13" s="64">
        <v>300</v>
      </c>
      <c r="BT13" s="64">
        <v>1</v>
      </c>
      <c r="BU13" s="64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3" t="s">
        <v>78</v>
      </c>
      <c r="P14" s="72">
        <v>4865101</v>
      </c>
      <c r="Q14" s="30" t="e">
        <v>#REF!</v>
      </c>
      <c r="R14" s="64" t="s">
        <v>659</v>
      </c>
      <c r="S14" s="59" t="s">
        <v>699</v>
      </c>
      <c r="T14" s="64">
        <v>100</v>
      </c>
      <c r="U14" s="64">
        <v>213744</v>
      </c>
      <c r="V14" s="64">
        <v>210071</v>
      </c>
      <c r="W14" s="64">
        <f t="shared" si="0"/>
        <v>3673</v>
      </c>
      <c r="X14" s="64">
        <f t="shared" si="1"/>
        <v>367300</v>
      </c>
      <c r="Y14" s="96">
        <f t="shared" si="2"/>
        <v>0.3673</v>
      </c>
      <c r="Z14" s="142"/>
      <c r="AA14" s="53"/>
      <c r="AB14" s="64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4" t="s">
        <v>78</v>
      </c>
      <c r="BL14" s="72" t="s">
        <v>425</v>
      </c>
      <c r="BM14" s="64">
        <v>0</v>
      </c>
      <c r="BN14" s="64" t="s">
        <v>166</v>
      </c>
      <c r="BO14" s="64" t="s">
        <v>142</v>
      </c>
      <c r="BP14" s="64">
        <v>33</v>
      </c>
      <c r="BQ14" s="64">
        <v>33</v>
      </c>
      <c r="BR14" s="64">
        <v>300</v>
      </c>
      <c r="BS14" s="64">
        <v>300</v>
      </c>
      <c r="BT14" s="64">
        <v>1</v>
      </c>
      <c r="BU14" s="64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3" t="s">
        <v>79</v>
      </c>
      <c r="P15" s="72">
        <v>4865102</v>
      </c>
      <c r="Q15" s="30" t="e">
        <v>#REF!</v>
      </c>
      <c r="R15" s="64" t="s">
        <v>659</v>
      </c>
      <c r="S15" s="59" t="s">
        <v>699</v>
      </c>
      <c r="T15" s="64">
        <v>100</v>
      </c>
      <c r="U15" s="64">
        <v>234468</v>
      </c>
      <c r="V15" s="64">
        <v>230171</v>
      </c>
      <c r="W15" s="64">
        <f t="shared" si="0"/>
        <v>4297</v>
      </c>
      <c r="X15" s="64">
        <f t="shared" si="1"/>
        <v>429700</v>
      </c>
      <c r="Y15" s="96">
        <f t="shared" si="2"/>
        <v>0.4297</v>
      </c>
      <c r="Z15" s="142"/>
      <c r="AA15" s="53"/>
      <c r="AB15" s="64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4" t="s">
        <v>79</v>
      </c>
      <c r="BL15" s="72" t="s">
        <v>427</v>
      </c>
      <c r="BM15" s="64">
        <v>0</v>
      </c>
      <c r="BN15" s="64" t="s">
        <v>166</v>
      </c>
      <c r="BO15" s="64" t="s">
        <v>142</v>
      </c>
      <c r="BP15" s="64">
        <v>33</v>
      </c>
      <c r="BQ15" s="64">
        <v>33</v>
      </c>
      <c r="BR15" s="64">
        <v>300</v>
      </c>
      <c r="BS15" s="64">
        <v>300</v>
      </c>
      <c r="BT15" s="64">
        <v>1</v>
      </c>
      <c r="BU15" s="64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O16" s="94"/>
      <c r="P16" s="72"/>
      <c r="Q16" s="30"/>
      <c r="R16" s="30"/>
      <c r="S16" s="30"/>
      <c r="T16" s="64"/>
      <c r="U16" s="30"/>
      <c r="V16" s="30"/>
      <c r="W16" s="30"/>
      <c r="X16" s="30"/>
      <c r="Y16" s="70"/>
      <c r="AA16" s="54"/>
      <c r="AB16" s="84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4"/>
      <c r="BL16" s="72"/>
      <c r="BM16" s="64"/>
      <c r="BN16" s="64"/>
      <c r="BO16" s="64"/>
      <c r="BP16" s="64"/>
      <c r="BQ16" s="64"/>
      <c r="BR16" s="64"/>
      <c r="BS16" s="64"/>
      <c r="BT16" s="64"/>
      <c r="BU16" s="64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4"/>
      <c r="P17" s="72"/>
      <c r="Q17" s="30"/>
      <c r="R17" s="30"/>
      <c r="S17" s="30"/>
      <c r="T17" s="64"/>
      <c r="U17" s="30"/>
      <c r="V17" s="30"/>
      <c r="W17" s="30"/>
      <c r="X17" s="30"/>
      <c r="Y17" s="70"/>
      <c r="AA17" s="54"/>
      <c r="AB17" s="84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4"/>
      <c r="BL17" s="72"/>
      <c r="BM17" s="64"/>
      <c r="BN17" s="64"/>
      <c r="BO17" s="64"/>
      <c r="BP17" s="64"/>
      <c r="BQ17" s="64"/>
      <c r="BR17" s="64"/>
      <c r="BS17" s="64"/>
      <c r="BT17" s="64"/>
      <c r="BU17" s="64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1"/>
      <c r="B18" s="342" t="s">
        <v>746</v>
      </c>
      <c r="C18" s="343"/>
      <c r="D18" s="343"/>
      <c r="E18" s="343"/>
      <c r="F18" s="343"/>
      <c r="G18" s="343"/>
      <c r="H18" s="343"/>
      <c r="I18" s="343"/>
      <c r="J18" s="344"/>
      <c r="K18" s="344"/>
      <c r="L18" s="344"/>
      <c r="M18" s="345"/>
      <c r="N18" s="30"/>
      <c r="O18" s="208" t="s">
        <v>45</v>
      </c>
      <c r="P18" s="72"/>
      <c r="Q18" s="30"/>
      <c r="R18" s="64"/>
      <c r="S18" s="64"/>
      <c r="T18" s="64"/>
      <c r="U18" s="64"/>
      <c r="V18" s="64"/>
      <c r="W18" s="64"/>
      <c r="X18" s="30"/>
      <c r="Y18" s="70"/>
      <c r="Z18" s="142"/>
      <c r="AA18" s="53"/>
      <c r="AB18" s="64" t="s">
        <v>144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4" t="s">
        <v>144</v>
      </c>
      <c r="BL18" s="72">
        <v>89000</v>
      </c>
      <c r="BM18" s="64">
        <v>0</v>
      </c>
      <c r="BN18" s="64" t="s">
        <v>169</v>
      </c>
      <c r="BO18" s="64" t="s">
        <v>142</v>
      </c>
      <c r="BP18" s="64">
        <v>11</v>
      </c>
      <c r="BQ18" s="64">
        <v>11</v>
      </c>
      <c r="BR18" s="64">
        <v>300</v>
      </c>
      <c r="BS18" s="64">
        <v>600</v>
      </c>
      <c r="BT18" s="64">
        <v>1</v>
      </c>
      <c r="BU18" s="64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46"/>
      <c r="B19" s="278"/>
      <c r="C19" s="278"/>
      <c r="D19" s="278"/>
      <c r="E19" s="278"/>
      <c r="F19" s="278"/>
      <c r="G19" s="278"/>
      <c r="H19" s="278"/>
      <c r="I19" s="278"/>
      <c r="J19" s="67"/>
      <c r="K19" s="67"/>
      <c r="L19" s="67"/>
      <c r="M19" s="171"/>
      <c r="N19" s="30">
        <v>11</v>
      </c>
      <c r="O19" s="63" t="s">
        <v>674</v>
      </c>
      <c r="P19" s="72">
        <v>4864831</v>
      </c>
      <c r="Q19" s="30" t="e">
        <v>#REF!</v>
      </c>
      <c r="R19" s="64" t="s">
        <v>659</v>
      </c>
      <c r="S19" s="59" t="s">
        <v>699</v>
      </c>
      <c r="T19" s="64">
        <v>1000</v>
      </c>
      <c r="U19" s="64">
        <v>21109</v>
      </c>
      <c r="V19" s="64">
        <v>20444</v>
      </c>
      <c r="W19" s="64">
        <f aca="true" t="shared" si="6" ref="W19:W29">U19-V19</f>
        <v>665</v>
      </c>
      <c r="X19" s="64">
        <f aca="true" t="shared" si="7" ref="X19:X29">T19*W19</f>
        <v>665000</v>
      </c>
      <c r="Y19" s="96">
        <f aca="true" t="shared" si="8" ref="Y19:Y29">IF(S19="Kvarh(Lag)",X19/1000000,X19/1000)</f>
        <v>0.665</v>
      </c>
      <c r="Z19" s="142"/>
      <c r="AA19" s="53"/>
      <c r="AB19" s="64" t="s">
        <v>145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4" t="s">
        <v>145</v>
      </c>
      <c r="BL19" s="72" t="s">
        <v>529</v>
      </c>
      <c r="BM19" s="64">
        <v>0</v>
      </c>
      <c r="BN19" s="64" t="s">
        <v>166</v>
      </c>
      <c r="BO19" s="64" t="s">
        <v>142</v>
      </c>
      <c r="BP19" s="64">
        <v>11</v>
      </c>
      <c r="BQ19" s="64">
        <v>11</v>
      </c>
      <c r="BR19" s="64">
        <v>1200</v>
      </c>
      <c r="BS19" s="64">
        <v>400</v>
      </c>
      <c r="BT19" s="64">
        <v>1</v>
      </c>
      <c r="BU19" s="64">
        <v>1</v>
      </c>
      <c r="BV19" s="30">
        <f>(BQ19/BP19)*(BS19/BR19)</f>
        <v>0.3333333333333333</v>
      </c>
      <c r="BW19" s="30">
        <f>BV19*BT19*BU19</f>
        <v>0.3333333333333333</v>
      </c>
      <c r="BX19" s="209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46"/>
      <c r="B20" s="278"/>
      <c r="C20" s="278"/>
      <c r="D20" s="278"/>
      <c r="E20" s="278"/>
      <c r="F20" s="278"/>
      <c r="G20" s="278"/>
      <c r="H20" s="278"/>
      <c r="I20" s="278"/>
      <c r="J20" s="67"/>
      <c r="K20" s="67"/>
      <c r="L20" s="67"/>
      <c r="M20" s="171"/>
      <c r="N20" s="30">
        <v>12</v>
      </c>
      <c r="O20" s="63" t="s">
        <v>646</v>
      </c>
      <c r="P20" s="72">
        <v>4864832</v>
      </c>
      <c r="Q20" s="30" t="e">
        <v>#REF!</v>
      </c>
      <c r="R20" s="64" t="s">
        <v>659</v>
      </c>
      <c r="S20" s="59" t="s">
        <v>699</v>
      </c>
      <c r="T20" s="64">
        <v>1000</v>
      </c>
      <c r="U20" s="64">
        <v>26356</v>
      </c>
      <c r="V20" s="64">
        <v>26288</v>
      </c>
      <c r="W20" s="64">
        <f t="shared" si="6"/>
        <v>68</v>
      </c>
      <c r="X20" s="64">
        <f t="shared" si="7"/>
        <v>68000</v>
      </c>
      <c r="Y20" s="96">
        <f t="shared" si="8"/>
        <v>0.068</v>
      </c>
      <c r="Z20" s="142"/>
      <c r="AA20" s="53"/>
      <c r="AB20" s="64" t="s">
        <v>146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4" t="s">
        <v>146</v>
      </c>
      <c r="BL20" s="72" t="s">
        <v>528</v>
      </c>
      <c r="BM20" s="64">
        <v>0</v>
      </c>
      <c r="BN20" s="64" t="s">
        <v>166</v>
      </c>
      <c r="BO20" s="64" t="s">
        <v>142</v>
      </c>
      <c r="BP20" s="64">
        <v>11</v>
      </c>
      <c r="BQ20" s="64">
        <v>11</v>
      </c>
      <c r="BR20" s="64">
        <v>1200</v>
      </c>
      <c r="BS20" s="64">
        <v>400</v>
      </c>
      <c r="BT20" s="64">
        <v>1</v>
      </c>
      <c r="BU20" s="64">
        <v>1</v>
      </c>
      <c r="BV20" s="30">
        <f>(BQ20/BP20)*(BS20/BR20)</f>
        <v>0.3333333333333333</v>
      </c>
      <c r="BW20" s="30">
        <f>BV20*BT20*BU20</f>
        <v>0.3333333333333333</v>
      </c>
      <c r="BX20" s="209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47"/>
      <c r="B21" s="251"/>
      <c r="C21" s="251"/>
      <c r="D21" s="251"/>
      <c r="E21" s="251"/>
      <c r="F21" s="251"/>
      <c r="G21" s="251"/>
      <c r="H21" s="251"/>
      <c r="I21" s="348"/>
      <c r="J21" s="349"/>
      <c r="K21" s="349"/>
      <c r="L21" s="349"/>
      <c r="M21" s="350"/>
      <c r="N21" s="30">
        <v>13</v>
      </c>
      <c r="O21" s="63" t="s">
        <v>46</v>
      </c>
      <c r="P21" s="72">
        <v>4864833</v>
      </c>
      <c r="Q21" s="30" t="e">
        <v>#REF!</v>
      </c>
      <c r="R21" s="64" t="s">
        <v>659</v>
      </c>
      <c r="S21" s="59" t="s">
        <v>699</v>
      </c>
      <c r="T21" s="64">
        <v>1000</v>
      </c>
      <c r="U21" s="64">
        <v>27555</v>
      </c>
      <c r="V21" s="64">
        <v>26633</v>
      </c>
      <c r="W21" s="64">
        <f t="shared" si="6"/>
        <v>922</v>
      </c>
      <c r="X21" s="64">
        <f t="shared" si="7"/>
        <v>922000</v>
      </c>
      <c r="Y21" s="96">
        <f t="shared" si="8"/>
        <v>0.922</v>
      </c>
      <c r="AA21" s="53">
        <v>13</v>
      </c>
      <c r="AB21" s="64" t="s">
        <v>147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4" t="s">
        <v>147</v>
      </c>
      <c r="BL21" s="72">
        <v>89019</v>
      </c>
      <c r="BM21" s="64">
        <v>0</v>
      </c>
      <c r="BN21" s="64" t="s">
        <v>169</v>
      </c>
      <c r="BO21" s="64" t="s">
        <v>142</v>
      </c>
      <c r="BP21" s="64">
        <v>11</v>
      </c>
      <c r="BQ21" s="64">
        <v>11</v>
      </c>
      <c r="BR21" s="64">
        <v>400</v>
      </c>
      <c r="BS21" s="64">
        <v>400</v>
      </c>
      <c r="BT21" s="64">
        <v>1</v>
      </c>
      <c r="BU21" s="64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68"/>
      <c r="I22" s="136"/>
      <c r="J22" s="28"/>
      <c r="K22" s="28"/>
      <c r="L22" s="28"/>
      <c r="M22" s="169"/>
      <c r="N22" s="30">
        <v>14</v>
      </c>
      <c r="O22" s="63" t="s">
        <v>47</v>
      </c>
      <c r="P22" s="72">
        <v>4864834</v>
      </c>
      <c r="Q22" s="30" t="e">
        <v>#REF!</v>
      </c>
      <c r="R22" s="64" t="s">
        <v>659</v>
      </c>
      <c r="S22" s="59" t="s">
        <v>699</v>
      </c>
      <c r="T22" s="64">
        <v>1000</v>
      </c>
      <c r="U22" s="64">
        <v>22468</v>
      </c>
      <c r="V22" s="64">
        <v>22060</v>
      </c>
      <c r="W22" s="64">
        <f t="shared" si="6"/>
        <v>408</v>
      </c>
      <c r="X22" s="64">
        <f t="shared" si="7"/>
        <v>408000</v>
      </c>
      <c r="Y22" s="96">
        <f t="shared" si="8"/>
        <v>0.408</v>
      </c>
      <c r="Z22" s="129"/>
      <c r="AA22" s="53">
        <v>14</v>
      </c>
      <c r="AB22" s="64" t="s">
        <v>148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4" t="s">
        <v>148</v>
      </c>
      <c r="BL22" s="72">
        <v>89022</v>
      </c>
      <c r="BM22" s="64">
        <v>0</v>
      </c>
      <c r="BN22" s="64" t="s">
        <v>169</v>
      </c>
      <c r="BO22" s="64" t="s">
        <v>142</v>
      </c>
      <c r="BP22" s="64">
        <v>11</v>
      </c>
      <c r="BQ22" s="64">
        <v>11</v>
      </c>
      <c r="BR22" s="64">
        <v>400</v>
      </c>
      <c r="BS22" s="64">
        <v>400</v>
      </c>
      <c r="BT22" s="64">
        <v>1</v>
      </c>
      <c r="BU22" s="64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47"/>
      <c r="B23" s="251"/>
      <c r="C23" s="251"/>
      <c r="D23" s="251"/>
      <c r="E23" s="251"/>
      <c r="F23" s="251"/>
      <c r="G23" s="251"/>
      <c r="H23" s="251"/>
      <c r="I23" s="348"/>
      <c r="J23" s="349"/>
      <c r="K23" s="349"/>
      <c r="L23" s="349"/>
      <c r="M23" s="350"/>
      <c r="N23" s="30">
        <v>15</v>
      </c>
      <c r="O23" s="79" t="s">
        <v>49</v>
      </c>
      <c r="P23" s="72">
        <v>4864835</v>
      </c>
      <c r="Q23" s="30" t="e">
        <v>#REF!</v>
      </c>
      <c r="R23" s="30" t="s">
        <v>659</v>
      </c>
      <c r="S23" s="59" t="s">
        <v>699</v>
      </c>
      <c r="T23" s="64">
        <v>1000</v>
      </c>
      <c r="U23" s="30">
        <v>25736</v>
      </c>
      <c r="V23" s="30">
        <v>24800</v>
      </c>
      <c r="W23" s="64">
        <f t="shared" si="6"/>
        <v>936</v>
      </c>
      <c r="X23" s="64">
        <f t="shared" si="7"/>
        <v>936000</v>
      </c>
      <c r="Y23" s="96">
        <f t="shared" si="8"/>
        <v>0.936</v>
      </c>
      <c r="Z23" s="129"/>
      <c r="AA23" s="54"/>
      <c r="AB23" s="84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4" t="s">
        <v>45</v>
      </c>
      <c r="BL23" s="72"/>
      <c r="BM23" s="64"/>
      <c r="BN23" s="64"/>
      <c r="BO23" s="64"/>
      <c r="BP23" s="64"/>
      <c r="BQ23" s="64"/>
      <c r="BR23" s="64"/>
      <c r="BS23" s="64"/>
      <c r="BT23" s="64"/>
      <c r="BU23" s="64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47"/>
      <c r="B24" s="251"/>
      <c r="C24" s="251"/>
      <c r="D24" s="251"/>
      <c r="E24" s="251"/>
      <c r="F24" s="251"/>
      <c r="G24" s="251"/>
      <c r="H24" s="251"/>
      <c r="I24" s="348"/>
      <c r="J24" s="349"/>
      <c r="K24" s="349"/>
      <c r="L24" s="349"/>
      <c r="M24" s="350"/>
      <c r="N24" s="30">
        <v>16</v>
      </c>
      <c r="O24" s="63" t="s">
        <v>48</v>
      </c>
      <c r="P24" s="72">
        <v>4864836</v>
      </c>
      <c r="Q24" s="30" t="e">
        <v>#REF!</v>
      </c>
      <c r="R24" s="64" t="s">
        <v>659</v>
      </c>
      <c r="S24" s="59" t="s">
        <v>699</v>
      </c>
      <c r="T24" s="64">
        <v>1000</v>
      </c>
      <c r="U24" s="30">
        <v>38077</v>
      </c>
      <c r="V24" s="30">
        <v>37500</v>
      </c>
      <c r="W24" s="64">
        <f t="shared" si="6"/>
        <v>577</v>
      </c>
      <c r="X24" s="64">
        <f t="shared" si="7"/>
        <v>577000</v>
      </c>
      <c r="Y24" s="96">
        <f t="shared" si="8"/>
        <v>0.577</v>
      </c>
      <c r="Z24" s="142"/>
      <c r="AA24" s="53"/>
      <c r="AB24" s="64" t="s">
        <v>651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4" t="s">
        <v>651</v>
      </c>
      <c r="BL24" s="72" t="s">
        <v>346</v>
      </c>
      <c r="BM24" s="64">
        <v>0</v>
      </c>
      <c r="BN24" s="64" t="s">
        <v>166</v>
      </c>
      <c r="BO24" s="64" t="s">
        <v>142</v>
      </c>
      <c r="BP24" s="64">
        <v>33</v>
      </c>
      <c r="BQ24" s="64">
        <v>33</v>
      </c>
      <c r="BR24" s="64">
        <v>800</v>
      </c>
      <c r="BS24" s="64">
        <v>800</v>
      </c>
      <c r="BT24" s="64">
        <v>1</v>
      </c>
      <c r="BU24" s="64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0"/>
      <c r="B25" s="39"/>
      <c r="C25" s="39"/>
      <c r="D25" s="39"/>
      <c r="E25" s="39"/>
      <c r="F25" s="39"/>
      <c r="G25" s="39"/>
      <c r="H25" s="39"/>
      <c r="I25" s="348"/>
      <c r="J25" s="67"/>
      <c r="K25" s="67"/>
      <c r="L25" s="67"/>
      <c r="M25" s="171"/>
      <c r="N25" s="30">
        <v>17</v>
      </c>
      <c r="O25" s="63" t="s">
        <v>50</v>
      </c>
      <c r="P25" s="72">
        <v>4864837</v>
      </c>
      <c r="Q25" s="30" t="e">
        <v>#REF!</v>
      </c>
      <c r="R25" s="64" t="s">
        <v>659</v>
      </c>
      <c r="S25" s="59" t="s">
        <v>699</v>
      </c>
      <c r="T25" s="64">
        <v>1000</v>
      </c>
      <c r="U25" s="30">
        <v>70429</v>
      </c>
      <c r="V25" s="30">
        <v>68981</v>
      </c>
      <c r="W25" s="64">
        <f t="shared" si="6"/>
        <v>1448</v>
      </c>
      <c r="X25" s="64">
        <f t="shared" si="7"/>
        <v>1448000</v>
      </c>
      <c r="Y25" s="96">
        <f t="shared" si="8"/>
        <v>1.448</v>
      </c>
      <c r="Z25" s="142"/>
      <c r="AA25" s="53"/>
      <c r="AB25" s="64" t="s">
        <v>645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4" t="s">
        <v>646</v>
      </c>
      <c r="BL25" s="72" t="s">
        <v>347</v>
      </c>
      <c r="BM25" s="64">
        <v>0</v>
      </c>
      <c r="BN25" s="64" t="s">
        <v>166</v>
      </c>
      <c r="BO25" s="64" t="s">
        <v>142</v>
      </c>
      <c r="BP25" s="64">
        <v>33</v>
      </c>
      <c r="BQ25" s="64">
        <v>33</v>
      </c>
      <c r="BR25" s="64">
        <v>800</v>
      </c>
      <c r="BS25" s="64">
        <v>800</v>
      </c>
      <c r="BT25" s="64">
        <v>1</v>
      </c>
      <c r="BU25" s="64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0"/>
      <c r="I26" s="278"/>
      <c r="J26" s="67"/>
      <c r="K26" s="67"/>
      <c r="L26" s="67"/>
      <c r="M26" s="171"/>
      <c r="N26" s="30">
        <v>18</v>
      </c>
      <c r="O26" s="63" t="s">
        <v>675</v>
      </c>
      <c r="P26" s="72">
        <v>4864838</v>
      </c>
      <c r="Q26" s="30" t="e">
        <v>#REF!</v>
      </c>
      <c r="R26" s="64" t="s">
        <v>659</v>
      </c>
      <c r="S26" s="59" t="s">
        <v>699</v>
      </c>
      <c r="T26" s="64">
        <v>1000</v>
      </c>
      <c r="U26" s="30">
        <v>19547</v>
      </c>
      <c r="V26" s="30">
        <v>17909</v>
      </c>
      <c r="W26" s="64">
        <f t="shared" si="6"/>
        <v>1638</v>
      </c>
      <c r="X26" s="64">
        <f t="shared" si="7"/>
        <v>1638000</v>
      </c>
      <c r="Y26" s="96">
        <f t="shared" si="8"/>
        <v>1.638</v>
      </c>
      <c r="Z26" s="142"/>
      <c r="AA26" s="53"/>
      <c r="AB26" s="64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4" t="s">
        <v>46</v>
      </c>
      <c r="BL26" s="72" t="s">
        <v>428</v>
      </c>
      <c r="BM26" s="64">
        <v>0</v>
      </c>
      <c r="BN26" s="64" t="s">
        <v>166</v>
      </c>
      <c r="BO26" s="64" t="s">
        <v>142</v>
      </c>
      <c r="BP26" s="64">
        <v>33</v>
      </c>
      <c r="BQ26" s="64">
        <v>33</v>
      </c>
      <c r="BR26" s="64">
        <v>800</v>
      </c>
      <c r="BS26" s="64">
        <v>800</v>
      </c>
      <c r="BT26" s="64">
        <v>1</v>
      </c>
      <c r="BU26" s="64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0"/>
      <c r="B27" s="39"/>
      <c r="C27" s="39"/>
      <c r="D27" s="39"/>
      <c r="E27" s="39"/>
      <c r="F27" s="39"/>
      <c r="G27" s="39"/>
      <c r="H27" s="39"/>
      <c r="I27" s="278"/>
      <c r="J27" s="67"/>
      <c r="K27" s="67"/>
      <c r="L27" s="67"/>
      <c r="M27" s="171"/>
      <c r="N27" s="30">
        <v>19</v>
      </c>
      <c r="O27" s="63" t="s">
        <v>676</v>
      </c>
      <c r="P27" s="72">
        <v>4864839</v>
      </c>
      <c r="Q27" s="30" t="e">
        <v>#REF!</v>
      </c>
      <c r="R27" s="64" t="s">
        <v>659</v>
      </c>
      <c r="S27" s="59" t="s">
        <v>699</v>
      </c>
      <c r="T27" s="64">
        <v>1000</v>
      </c>
      <c r="U27" s="30">
        <v>43741</v>
      </c>
      <c r="V27" s="30">
        <v>43290</v>
      </c>
      <c r="W27" s="64">
        <f t="shared" si="6"/>
        <v>451</v>
      </c>
      <c r="X27" s="64">
        <f t="shared" si="7"/>
        <v>451000</v>
      </c>
      <c r="Y27" s="96">
        <f t="shared" si="8"/>
        <v>0.451</v>
      </c>
      <c r="Z27" s="142"/>
      <c r="AA27" s="53"/>
      <c r="AB27" s="64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4" t="s">
        <v>47</v>
      </c>
      <c r="BL27" s="72" t="s">
        <v>560</v>
      </c>
      <c r="BM27" s="64">
        <v>0</v>
      </c>
      <c r="BN27" s="64" t="s">
        <v>166</v>
      </c>
      <c r="BO27" s="64" t="s">
        <v>142</v>
      </c>
      <c r="BP27" s="64">
        <v>33</v>
      </c>
      <c r="BQ27" s="64">
        <v>33</v>
      </c>
      <c r="BR27" s="64">
        <v>600</v>
      </c>
      <c r="BS27" s="64">
        <v>800</v>
      </c>
      <c r="BT27" s="64">
        <v>1</v>
      </c>
      <c r="BU27" s="64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561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4" customFormat="1" ht="9.75" customHeight="1">
      <c r="A28" s="351" t="s">
        <v>187</v>
      </c>
      <c r="B28" s="352" t="s">
        <v>747</v>
      </c>
      <c r="C28" s="352"/>
      <c r="D28" s="352"/>
      <c r="E28" s="348"/>
      <c r="F28" s="348"/>
      <c r="G28" s="353">
        <f>$Y$88</f>
        <v>45.4501</v>
      </c>
      <c r="H28" s="348" t="s">
        <v>748</v>
      </c>
      <c r="I28" s="278"/>
      <c r="J28" s="67"/>
      <c r="K28" s="67"/>
      <c r="L28" s="67"/>
      <c r="M28" s="171"/>
      <c r="N28" s="30">
        <v>20</v>
      </c>
      <c r="O28" s="63" t="s">
        <v>352</v>
      </c>
      <c r="P28" s="72">
        <v>4864786</v>
      </c>
      <c r="Q28" s="30" t="e">
        <v>#REF!</v>
      </c>
      <c r="R28" s="64" t="s">
        <v>659</v>
      </c>
      <c r="S28" s="59" t="s">
        <v>699</v>
      </c>
      <c r="T28" s="64">
        <v>100</v>
      </c>
      <c r="U28" s="30">
        <v>46325</v>
      </c>
      <c r="V28" s="30">
        <v>46130</v>
      </c>
      <c r="W28" s="64">
        <f t="shared" si="6"/>
        <v>195</v>
      </c>
      <c r="X28" s="64">
        <f t="shared" si="7"/>
        <v>19500</v>
      </c>
      <c r="Y28" s="96">
        <f t="shared" si="8"/>
        <v>0.0195</v>
      </c>
      <c r="Z28" s="142"/>
      <c r="AA28" s="115"/>
      <c r="AB28" s="64" t="s">
        <v>49</v>
      </c>
      <c r="AC28" s="64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4"/>
      <c r="AN28" s="64"/>
      <c r="AO28" s="79"/>
      <c r="AP28" s="79"/>
      <c r="AQ28" s="79"/>
      <c r="AR28" s="79"/>
      <c r="AS28" s="79"/>
      <c r="AT28" s="64"/>
      <c r="AU28" s="64"/>
      <c r="AV28" s="64"/>
      <c r="AW28" s="64"/>
      <c r="AX28" s="64"/>
      <c r="AY28" s="64"/>
      <c r="AZ28" s="64"/>
      <c r="BA28" s="30"/>
      <c r="BB28" s="30"/>
      <c r="BC28" s="64"/>
      <c r="BD28" s="64"/>
      <c r="BE28" s="64"/>
      <c r="BF28" s="64"/>
      <c r="BG28" s="64"/>
      <c r="BH28" s="64"/>
      <c r="BI28" s="64">
        <v>177967</v>
      </c>
      <c r="BJ28" s="64"/>
      <c r="BK28" s="64" t="s">
        <v>49</v>
      </c>
      <c r="BL28" s="72" t="s">
        <v>348</v>
      </c>
      <c r="BM28" s="64">
        <v>0</v>
      </c>
      <c r="BN28" s="64" t="s">
        <v>166</v>
      </c>
      <c r="BO28" s="64" t="s">
        <v>142</v>
      </c>
      <c r="BP28" s="64">
        <v>33</v>
      </c>
      <c r="BQ28" s="64">
        <v>33</v>
      </c>
      <c r="BR28" s="64">
        <v>800</v>
      </c>
      <c r="BS28" s="64">
        <v>800</v>
      </c>
      <c r="BT28" s="64">
        <v>1</v>
      </c>
      <c r="BU28" s="64">
        <v>1</v>
      </c>
      <c r="BV28" s="30">
        <f t="shared" si="10"/>
        <v>1</v>
      </c>
      <c r="BW28" s="30">
        <f t="shared" si="11"/>
        <v>1</v>
      </c>
      <c r="BX28" s="64"/>
      <c r="BY28" s="64"/>
      <c r="BZ28" s="30"/>
      <c r="CA28" s="30"/>
      <c r="CB28" s="30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</row>
    <row r="29" spans="1:111" s="44" customFormat="1" ht="9.75" customHeight="1">
      <c r="A29" s="354"/>
      <c r="B29" s="355"/>
      <c r="C29" s="355"/>
      <c r="D29" s="355"/>
      <c r="E29" s="278"/>
      <c r="F29" s="278"/>
      <c r="G29" s="356"/>
      <c r="H29" s="278"/>
      <c r="I29" s="357"/>
      <c r="J29" s="67"/>
      <c r="K29" s="67"/>
      <c r="L29" s="67"/>
      <c r="M29" s="171"/>
      <c r="N29" s="30">
        <v>20</v>
      </c>
      <c r="O29" s="63" t="s">
        <v>752</v>
      </c>
      <c r="P29" s="72">
        <v>4864883</v>
      </c>
      <c r="Q29" s="30" t="e">
        <v>#REF!</v>
      </c>
      <c r="R29" s="64" t="s">
        <v>659</v>
      </c>
      <c r="S29" s="59" t="s">
        <v>699</v>
      </c>
      <c r="T29" s="64">
        <v>1000</v>
      </c>
      <c r="U29" s="30">
        <v>16629</v>
      </c>
      <c r="V29" s="30">
        <v>15527</v>
      </c>
      <c r="W29" s="64">
        <f t="shared" si="6"/>
        <v>1102</v>
      </c>
      <c r="X29" s="64">
        <f t="shared" si="7"/>
        <v>1102000</v>
      </c>
      <c r="Y29" s="96">
        <f t="shared" si="8"/>
        <v>1.102</v>
      </c>
      <c r="Z29" s="142"/>
      <c r="AA29" s="115"/>
      <c r="AB29" s="64"/>
      <c r="AC29" s="64"/>
      <c r="AD29" s="30"/>
      <c r="AE29" s="30"/>
      <c r="AF29" s="30"/>
      <c r="AG29" s="30"/>
      <c r="AH29" s="30"/>
      <c r="AI29" s="30"/>
      <c r="AJ29" s="30"/>
      <c r="AK29" s="30"/>
      <c r="AL29" s="30"/>
      <c r="AM29" s="64"/>
      <c r="AN29" s="64"/>
      <c r="AO29" s="79"/>
      <c r="AP29" s="79"/>
      <c r="AQ29" s="79"/>
      <c r="AR29" s="79"/>
      <c r="AS29" s="79"/>
      <c r="AT29" s="64"/>
      <c r="AU29" s="64"/>
      <c r="AV29" s="64"/>
      <c r="AW29" s="64"/>
      <c r="AX29" s="64"/>
      <c r="AY29" s="64"/>
      <c r="AZ29" s="64"/>
      <c r="BA29" s="30"/>
      <c r="BB29" s="30"/>
      <c r="BC29" s="64"/>
      <c r="BD29" s="64"/>
      <c r="BE29" s="64"/>
      <c r="BF29" s="64"/>
      <c r="BG29" s="64"/>
      <c r="BH29" s="64"/>
      <c r="BI29" s="64"/>
      <c r="BJ29" s="64"/>
      <c r="BK29" s="64"/>
      <c r="BL29" s="72"/>
      <c r="BM29" s="64"/>
      <c r="BN29" s="64"/>
      <c r="BO29" s="64"/>
      <c r="BP29" s="64"/>
      <c r="BQ29" s="64"/>
      <c r="BR29" s="64"/>
      <c r="BS29" s="64"/>
      <c r="BT29" s="64"/>
      <c r="BU29" s="64"/>
      <c r="BV29" s="30"/>
      <c r="BW29" s="30"/>
      <c r="BX29" s="64"/>
      <c r="BY29" s="64"/>
      <c r="BZ29" s="30"/>
      <c r="CA29" s="30"/>
      <c r="CB29" s="30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</row>
    <row r="30" spans="1:111" s="44" customFormat="1" ht="9.75" customHeight="1">
      <c r="A30" s="354"/>
      <c r="B30" s="355"/>
      <c r="C30" s="355"/>
      <c r="D30" s="355"/>
      <c r="E30" s="278"/>
      <c r="F30" s="278"/>
      <c r="G30" s="356"/>
      <c r="H30" s="278"/>
      <c r="I30" s="357"/>
      <c r="J30" s="67"/>
      <c r="K30" s="67"/>
      <c r="L30" s="67"/>
      <c r="M30" s="171"/>
      <c r="N30" s="30"/>
      <c r="O30" s="63"/>
      <c r="P30" s="72"/>
      <c r="Q30" s="30"/>
      <c r="R30" s="64"/>
      <c r="S30" s="59"/>
      <c r="T30" s="64"/>
      <c r="U30" s="30"/>
      <c r="V30" s="30"/>
      <c r="W30" s="64"/>
      <c r="X30" s="30"/>
      <c r="Y30" s="392">
        <f>SUM(Y9:Y29)</f>
        <v>11.663600000000002</v>
      </c>
      <c r="Z30" s="142"/>
      <c r="AA30" s="115"/>
      <c r="AB30" s="64"/>
      <c r="AC30" s="64"/>
      <c r="AD30" s="30"/>
      <c r="AE30" s="30"/>
      <c r="AF30" s="30"/>
      <c r="AG30" s="30"/>
      <c r="AH30" s="30"/>
      <c r="AI30" s="30"/>
      <c r="AJ30" s="30"/>
      <c r="AK30" s="30"/>
      <c r="AL30" s="30"/>
      <c r="AM30" s="64"/>
      <c r="AN30" s="64"/>
      <c r="AO30" s="79"/>
      <c r="AP30" s="79"/>
      <c r="AQ30" s="79"/>
      <c r="AR30" s="79"/>
      <c r="AS30" s="79"/>
      <c r="AT30" s="64"/>
      <c r="AU30" s="64"/>
      <c r="AV30" s="64"/>
      <c r="AW30" s="64"/>
      <c r="AX30" s="64"/>
      <c r="AY30" s="64"/>
      <c r="AZ30" s="64"/>
      <c r="BA30" s="30"/>
      <c r="BB30" s="30"/>
      <c r="BC30" s="64"/>
      <c r="BD30" s="64"/>
      <c r="BE30" s="64"/>
      <c r="BF30" s="64"/>
      <c r="BG30" s="64"/>
      <c r="BH30" s="64"/>
      <c r="BI30" s="64"/>
      <c r="BJ30" s="64"/>
      <c r="BK30" s="64"/>
      <c r="BL30" s="72"/>
      <c r="BM30" s="64"/>
      <c r="BN30" s="64"/>
      <c r="BO30" s="64"/>
      <c r="BP30" s="64"/>
      <c r="BQ30" s="64"/>
      <c r="BR30" s="64"/>
      <c r="BS30" s="64"/>
      <c r="BT30" s="64"/>
      <c r="BU30" s="64"/>
      <c r="BV30" s="30"/>
      <c r="BW30" s="30"/>
      <c r="BX30" s="64"/>
      <c r="BY30" s="64"/>
      <c r="BZ30" s="30"/>
      <c r="CA30" s="30"/>
      <c r="CB30" s="30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</row>
    <row r="31" spans="1:111" s="15" customFormat="1" ht="9.75" customHeight="1">
      <c r="A31" s="358" t="s">
        <v>722</v>
      </c>
      <c r="B31" s="359" t="s">
        <v>749</v>
      </c>
      <c r="C31" s="359"/>
      <c r="D31" s="360"/>
      <c r="E31" s="278"/>
      <c r="F31" s="278"/>
      <c r="G31" s="361">
        <f>'STEPPED UP BY GENCO'!$I$62*-1</f>
        <v>-3.9532784584952827</v>
      </c>
      <c r="H31" s="348" t="s">
        <v>748</v>
      </c>
      <c r="I31" s="357"/>
      <c r="J31" s="67"/>
      <c r="K31" s="67"/>
      <c r="L31" s="67"/>
      <c r="M31" s="171"/>
      <c r="N31" s="30"/>
      <c r="O31" s="208" t="s">
        <v>599</v>
      </c>
      <c r="P31" s="72"/>
      <c r="Q31" s="30"/>
      <c r="R31" s="64"/>
      <c r="S31" s="64"/>
      <c r="T31" s="64"/>
      <c r="U31" s="30"/>
      <c r="V31" s="30"/>
      <c r="W31" s="64"/>
      <c r="X31" s="30"/>
      <c r="Y31" s="70"/>
      <c r="Z31" s="142"/>
      <c r="AA31" s="53"/>
      <c r="AB31" s="64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4" t="s">
        <v>48</v>
      </c>
      <c r="BL31" s="72" t="s">
        <v>349</v>
      </c>
      <c r="BM31" s="64">
        <v>0</v>
      </c>
      <c r="BN31" s="64" t="s">
        <v>166</v>
      </c>
      <c r="BO31" s="64" t="s">
        <v>142</v>
      </c>
      <c r="BP31" s="64">
        <v>33</v>
      </c>
      <c r="BQ31" s="64">
        <v>33</v>
      </c>
      <c r="BR31" s="64">
        <v>800</v>
      </c>
      <c r="BS31" s="64">
        <v>800</v>
      </c>
      <c r="BT31" s="64">
        <v>1</v>
      </c>
      <c r="BU31" s="64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58"/>
      <c r="B32" s="362"/>
      <c r="C32" s="362"/>
      <c r="D32" s="362"/>
      <c r="E32" s="278"/>
      <c r="F32" s="278"/>
      <c r="G32" s="356"/>
      <c r="H32" s="278"/>
      <c r="I32" s="278"/>
      <c r="J32" s="67"/>
      <c r="K32" s="67"/>
      <c r="L32" s="67"/>
      <c r="M32" s="171"/>
      <c r="N32" s="30">
        <v>21</v>
      </c>
      <c r="O32" s="63" t="s">
        <v>677</v>
      </c>
      <c r="P32" s="72">
        <v>4865041</v>
      </c>
      <c r="Q32" s="30" t="e">
        <v>#REF!</v>
      </c>
      <c r="R32" s="64" t="s">
        <v>659</v>
      </c>
      <c r="S32" s="59" t="s">
        <v>699</v>
      </c>
      <c r="T32" s="64">
        <v>1100</v>
      </c>
      <c r="U32" s="30">
        <v>274</v>
      </c>
      <c r="V32" s="30">
        <v>274</v>
      </c>
      <c r="W32" s="64">
        <f>U32-V32</f>
        <v>0</v>
      </c>
      <c r="X32" s="64">
        <f>T32*W32</f>
        <v>0</v>
      </c>
      <c r="Y32" s="96">
        <f>IF(S32="Kvarh(Lag)",X32/1000000,X32/1000)</f>
        <v>0</v>
      </c>
      <c r="Z32" s="142"/>
      <c r="AA32" s="53"/>
      <c r="AB32" s="64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4" t="s">
        <v>50</v>
      </c>
      <c r="BL32" s="72" t="s">
        <v>562</v>
      </c>
      <c r="BM32" s="64">
        <v>0</v>
      </c>
      <c r="BN32" s="64" t="s">
        <v>166</v>
      </c>
      <c r="BO32" s="64" t="s">
        <v>142</v>
      </c>
      <c r="BP32" s="64">
        <v>33</v>
      </c>
      <c r="BQ32" s="64">
        <v>33</v>
      </c>
      <c r="BR32" s="64">
        <v>800</v>
      </c>
      <c r="BS32" s="64">
        <v>800</v>
      </c>
      <c r="BT32" s="64">
        <v>1</v>
      </c>
      <c r="BU32" s="64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58"/>
      <c r="B33" s="363"/>
      <c r="C33" s="362"/>
      <c r="D33" s="362"/>
      <c r="E33" s="278"/>
      <c r="F33" s="278"/>
      <c r="G33" s="365"/>
      <c r="H33" s="278"/>
      <c r="I33" s="278"/>
      <c r="J33" s="67"/>
      <c r="K33" s="67"/>
      <c r="L33" s="67"/>
      <c r="M33" s="171"/>
      <c r="N33" s="30">
        <v>22</v>
      </c>
      <c r="O33" s="63" t="s">
        <v>601</v>
      </c>
      <c r="P33" s="72">
        <v>4865042</v>
      </c>
      <c r="Q33" s="30" t="e">
        <v>#REF!</v>
      </c>
      <c r="R33" s="64" t="s">
        <v>659</v>
      </c>
      <c r="S33" s="59" t="s">
        <v>699</v>
      </c>
      <c r="T33" s="64">
        <v>1100</v>
      </c>
      <c r="U33" s="30">
        <v>53</v>
      </c>
      <c r="V33" s="30">
        <v>53</v>
      </c>
      <c r="W33" s="64">
        <f>U33-V33</f>
        <v>0</v>
      </c>
      <c r="X33" s="64">
        <f>T33*W33</f>
        <v>0</v>
      </c>
      <c r="Y33" s="96">
        <f>IF(S33="Kvarh(Lag)",X33/1000000,X33/1000)</f>
        <v>0</v>
      </c>
      <c r="Z33" s="142"/>
      <c r="AA33" s="53"/>
      <c r="AB33" s="64" t="s">
        <v>151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648</v>
      </c>
      <c r="BL33" s="72" t="s">
        <v>350</v>
      </c>
      <c r="BM33" s="64">
        <v>0</v>
      </c>
      <c r="BN33" s="64" t="s">
        <v>166</v>
      </c>
      <c r="BO33" s="64" t="s">
        <v>142</v>
      </c>
      <c r="BP33" s="64">
        <v>33</v>
      </c>
      <c r="BQ33" s="64">
        <v>33</v>
      </c>
      <c r="BR33" s="64">
        <v>800</v>
      </c>
      <c r="BS33" s="64">
        <v>800</v>
      </c>
      <c r="BT33" s="64">
        <v>1</v>
      </c>
      <c r="BU33" s="64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64"/>
      <c r="B34" s="352"/>
      <c r="C34" s="348"/>
      <c r="D34" s="348"/>
      <c r="E34" s="348"/>
      <c r="F34" s="348"/>
      <c r="G34" s="365"/>
      <c r="H34" s="348"/>
      <c r="I34" s="349"/>
      <c r="J34" s="349"/>
      <c r="K34" s="349"/>
      <c r="L34" s="349"/>
      <c r="M34" s="350"/>
      <c r="N34" s="30"/>
      <c r="O34" s="208" t="s">
        <v>60</v>
      </c>
      <c r="P34" s="72"/>
      <c r="Q34" s="30"/>
      <c r="R34" s="64"/>
      <c r="S34" s="64"/>
      <c r="T34" s="64"/>
      <c r="U34" s="30"/>
      <c r="V34" s="30"/>
      <c r="W34" s="64"/>
      <c r="X34" s="30"/>
      <c r="Y34" s="70"/>
      <c r="Z34" s="142"/>
      <c r="AA34" s="53"/>
      <c r="AB34" s="64" t="s">
        <v>201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4" t="s">
        <v>201</v>
      </c>
      <c r="BL34" s="72" t="s">
        <v>351</v>
      </c>
      <c r="BM34" s="64">
        <v>0</v>
      </c>
      <c r="BN34" s="64" t="s">
        <v>166</v>
      </c>
      <c r="BO34" s="64" t="s">
        <v>142</v>
      </c>
      <c r="BP34" s="64">
        <v>33</v>
      </c>
      <c r="BQ34" s="64">
        <v>33</v>
      </c>
      <c r="BR34" s="64">
        <v>800</v>
      </c>
      <c r="BS34" s="64">
        <v>800</v>
      </c>
      <c r="BT34" s="64">
        <v>1</v>
      </c>
      <c r="BU34" s="64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66"/>
      <c r="B35" s="359"/>
      <c r="C35" s="359"/>
      <c r="D35" s="367"/>
      <c r="E35" s="348"/>
      <c r="F35" s="348"/>
      <c r="G35" s="368"/>
      <c r="H35" s="348"/>
      <c r="I35" s="67"/>
      <c r="J35" s="67"/>
      <c r="K35" s="67"/>
      <c r="L35" s="67"/>
      <c r="M35" s="171"/>
      <c r="N35" s="30">
        <v>23</v>
      </c>
      <c r="O35" s="63" t="s">
        <v>320</v>
      </c>
      <c r="P35" s="72">
        <v>4864910</v>
      </c>
      <c r="Q35" s="30" t="e">
        <v>#REF!</v>
      </c>
      <c r="R35" s="64" t="s">
        <v>659</v>
      </c>
      <c r="S35" s="59" t="s">
        <v>699</v>
      </c>
      <c r="T35" s="64">
        <v>1000</v>
      </c>
      <c r="U35" s="30">
        <v>176864</v>
      </c>
      <c r="V35" s="30">
        <v>175954</v>
      </c>
      <c r="W35" s="64">
        <f>U35-V35</f>
        <v>910</v>
      </c>
      <c r="X35" s="64">
        <f>T35*W35</f>
        <v>910000</v>
      </c>
      <c r="Y35" s="96">
        <f>IF(S35="Kvarh(Lag)",X35/1000000,X35/1000)</f>
        <v>0.91</v>
      </c>
      <c r="Z35" s="142"/>
      <c r="AA35" s="53"/>
      <c r="AB35" s="64" t="s">
        <v>352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4" t="s">
        <v>352</v>
      </c>
      <c r="BL35" s="72" t="s">
        <v>353</v>
      </c>
      <c r="BM35" s="64">
        <v>0</v>
      </c>
      <c r="BN35" s="64" t="s">
        <v>166</v>
      </c>
      <c r="BO35" s="64" t="s">
        <v>142</v>
      </c>
      <c r="BP35" s="64">
        <v>33</v>
      </c>
      <c r="BQ35" s="64">
        <v>6.6</v>
      </c>
      <c r="BR35" s="64">
        <v>300</v>
      </c>
      <c r="BS35" s="64">
        <v>150</v>
      </c>
      <c r="BT35" s="64">
        <v>1</v>
      </c>
      <c r="BU35" s="64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69"/>
      <c r="B36" s="352"/>
      <c r="C36" s="348"/>
      <c r="D36" s="348"/>
      <c r="E36" s="348"/>
      <c r="F36" s="348"/>
      <c r="G36" s="370"/>
      <c r="H36" s="348"/>
      <c r="I36" s="349"/>
      <c r="J36" s="349"/>
      <c r="K36" s="349"/>
      <c r="L36" s="349"/>
      <c r="M36" s="350"/>
      <c r="N36" s="30">
        <v>24</v>
      </c>
      <c r="O36" s="63" t="s">
        <v>319</v>
      </c>
      <c r="P36" s="72">
        <v>4864911</v>
      </c>
      <c r="Q36" s="30" t="e">
        <v>#REF!</v>
      </c>
      <c r="R36" s="64" t="s">
        <v>659</v>
      </c>
      <c r="S36" s="59" t="s">
        <v>699</v>
      </c>
      <c r="T36" s="64">
        <v>1000</v>
      </c>
      <c r="U36" s="30">
        <v>38384</v>
      </c>
      <c r="V36" s="30">
        <v>37126</v>
      </c>
      <c r="W36" s="64">
        <f>U36-V36</f>
        <v>1258</v>
      </c>
      <c r="X36" s="64">
        <f>T36*W36</f>
        <v>1258000</v>
      </c>
      <c r="Y36" s="96">
        <f>IF(S36="Kvarh(Lag)",X36/1000000,X36/1000)</f>
        <v>1.258</v>
      </c>
      <c r="Z36" s="142"/>
      <c r="AA36" s="53"/>
      <c r="AB36" s="84" t="s">
        <v>599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4" t="s">
        <v>599</v>
      </c>
      <c r="BL36" s="72"/>
      <c r="BM36" s="64"/>
      <c r="BN36" s="64"/>
      <c r="BO36" s="64"/>
      <c r="BP36" s="64"/>
      <c r="BQ36" s="64"/>
      <c r="BR36" s="64"/>
      <c r="BS36" s="64"/>
      <c r="BT36" s="64"/>
      <c r="BU36" s="64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69"/>
      <c r="B37" s="352"/>
      <c r="C37" s="348"/>
      <c r="D37" s="348"/>
      <c r="E37" s="348"/>
      <c r="F37" s="348"/>
      <c r="G37" s="370"/>
      <c r="H37" s="348"/>
      <c r="I37" s="349"/>
      <c r="J37" s="349"/>
      <c r="K37" s="349"/>
      <c r="L37" s="349"/>
      <c r="M37" s="350"/>
      <c r="N37" s="30"/>
      <c r="O37" s="63"/>
      <c r="P37" s="72"/>
      <c r="Q37" s="30"/>
      <c r="R37" s="64"/>
      <c r="S37" s="59"/>
      <c r="T37" s="64"/>
      <c r="U37" s="30"/>
      <c r="V37" s="30"/>
      <c r="W37" s="64"/>
      <c r="X37" s="30"/>
      <c r="Y37" s="96"/>
      <c r="Z37" s="142"/>
      <c r="AA37" s="53"/>
      <c r="AB37" s="84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4"/>
      <c r="BL37" s="72"/>
      <c r="BM37" s="64"/>
      <c r="BN37" s="64"/>
      <c r="BO37" s="64"/>
      <c r="BP37" s="64"/>
      <c r="BQ37" s="64"/>
      <c r="BR37" s="64"/>
      <c r="BS37" s="64"/>
      <c r="BT37" s="64"/>
      <c r="BU37" s="64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1"/>
      <c r="B38" s="71"/>
      <c r="C38" s="71"/>
      <c r="D38" s="71"/>
      <c r="E38" s="71"/>
      <c r="F38" s="71"/>
      <c r="G38" s="372"/>
      <c r="H38" s="39"/>
      <c r="I38" s="67"/>
      <c r="J38" s="67"/>
      <c r="K38" s="67"/>
      <c r="L38" s="67"/>
      <c r="M38" s="171"/>
      <c r="N38" s="30">
        <v>25</v>
      </c>
      <c r="O38" s="63" t="s">
        <v>673</v>
      </c>
      <c r="P38" s="72">
        <v>4864889</v>
      </c>
      <c r="Q38" s="30" t="e">
        <v>#REF!</v>
      </c>
      <c r="R38" s="64" t="s">
        <v>659</v>
      </c>
      <c r="S38" s="59" t="s">
        <v>699</v>
      </c>
      <c r="T38" s="64">
        <v>-1000</v>
      </c>
      <c r="U38" s="30">
        <v>9027</v>
      </c>
      <c r="V38" s="30">
        <v>8967</v>
      </c>
      <c r="W38" s="64">
        <f>U38-V38</f>
        <v>60</v>
      </c>
      <c r="X38" s="64">
        <f>T38*W38</f>
        <v>-60000</v>
      </c>
      <c r="Y38" s="96">
        <f>IF(S38="Kvarh(Lag)",X38/1000000,X38/1000)</f>
        <v>-0.06</v>
      </c>
      <c r="Z38" s="142"/>
      <c r="AA38" s="53"/>
      <c r="AB38" s="64" t="s">
        <v>612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600</v>
      </c>
      <c r="BL38" s="6">
        <v>19900598</v>
      </c>
      <c r="BM38" s="4">
        <v>0</v>
      </c>
      <c r="BN38" s="4" t="s">
        <v>166</v>
      </c>
      <c r="BO38" s="4" t="s">
        <v>142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4"/>
      <c r="B39" s="359"/>
      <c r="C39" s="71"/>
      <c r="D39" s="71"/>
      <c r="E39" s="71"/>
      <c r="F39" s="251"/>
      <c r="G39" s="373"/>
      <c r="H39" s="352"/>
      <c r="I39" s="67"/>
      <c r="J39" s="67"/>
      <c r="K39" s="67"/>
      <c r="L39" s="67"/>
      <c r="M39" s="171"/>
      <c r="N39" s="30">
        <v>26</v>
      </c>
      <c r="O39" s="63" t="s">
        <v>51</v>
      </c>
      <c r="P39" s="72">
        <v>4864800</v>
      </c>
      <c r="Q39" s="30" t="e">
        <v>#REF!</v>
      </c>
      <c r="R39" s="64" t="s">
        <v>659</v>
      </c>
      <c r="S39" s="59" t="s">
        <v>699</v>
      </c>
      <c r="T39" s="64">
        <v>-100</v>
      </c>
      <c r="U39" s="30">
        <v>104918</v>
      </c>
      <c r="V39" s="30">
        <v>103644</v>
      </c>
      <c r="W39" s="64">
        <f>U39-V39</f>
        <v>1274</v>
      </c>
      <c r="X39" s="64">
        <f>T39*W39</f>
        <v>-127400</v>
      </c>
      <c r="Y39" s="96">
        <f>IF(S39="Kvarh(Lag)",X39/1000000,X39/1000)</f>
        <v>-0.1274</v>
      </c>
      <c r="Z39" s="142"/>
      <c r="AA39" s="53"/>
      <c r="AB39" s="64" t="s">
        <v>613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>
        <v>47256</v>
      </c>
      <c r="BJ39" s="4"/>
      <c r="BK39" s="63" t="s">
        <v>601</v>
      </c>
      <c r="BL39" s="72">
        <v>1990600</v>
      </c>
      <c r="BM39" s="64">
        <v>0</v>
      </c>
      <c r="BN39" s="64" t="s">
        <v>166</v>
      </c>
      <c r="BO39" s="64" t="s">
        <v>142</v>
      </c>
      <c r="BP39" s="4">
        <v>66</v>
      </c>
      <c r="BQ39" s="4">
        <v>72.6</v>
      </c>
      <c r="BR39" s="4">
        <v>1000</v>
      </c>
      <c r="BS39" s="4">
        <v>1000</v>
      </c>
      <c r="BT39" s="64">
        <v>1</v>
      </c>
      <c r="BU39" s="64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74"/>
      <c r="B40" s="71"/>
      <c r="C40" s="71"/>
      <c r="D40" s="71"/>
      <c r="E40" s="71"/>
      <c r="F40" s="71"/>
      <c r="G40" s="375"/>
      <c r="H40" s="251"/>
      <c r="I40" s="67"/>
      <c r="J40" s="67"/>
      <c r="K40" s="67"/>
      <c r="L40" s="67"/>
      <c r="M40" s="171"/>
      <c r="N40" s="30"/>
      <c r="O40" s="208" t="s">
        <v>74</v>
      </c>
      <c r="P40" s="72"/>
      <c r="Q40" s="30"/>
      <c r="R40" s="64"/>
      <c r="S40" s="64"/>
      <c r="T40" s="64"/>
      <c r="U40" s="30"/>
      <c r="V40" s="30"/>
      <c r="W40" s="64"/>
      <c r="X40" s="30"/>
      <c r="Y40" s="70"/>
      <c r="Z40" s="142"/>
      <c r="AA40" s="53"/>
      <c r="AB40" s="64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4"/>
      <c r="BL40" s="72"/>
      <c r="BM40" s="64"/>
      <c r="BN40" s="64"/>
      <c r="BO40" s="64"/>
      <c r="BP40" s="64"/>
      <c r="BQ40" s="64"/>
      <c r="BR40" s="64"/>
      <c r="BS40" s="64"/>
      <c r="BT40" s="64"/>
      <c r="BU40" s="64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3"/>
      <c r="B41" s="376"/>
      <c r="C41" s="362"/>
      <c r="D41" s="362"/>
      <c r="E41" s="348"/>
      <c r="F41" s="348"/>
      <c r="G41" s="377"/>
      <c r="H41" s="349"/>
      <c r="I41" s="378"/>
      <c r="J41" s="379"/>
      <c r="K41" s="349"/>
      <c r="L41" s="349"/>
      <c r="M41" s="350"/>
      <c r="N41" s="30">
        <v>27</v>
      </c>
      <c r="O41" s="79" t="s">
        <v>466</v>
      </c>
      <c r="P41" s="72">
        <v>4864830</v>
      </c>
      <c r="Q41" s="30" t="e">
        <v>#REF!</v>
      </c>
      <c r="R41" s="30" t="s">
        <v>659</v>
      </c>
      <c r="S41" s="59" t="s">
        <v>699</v>
      </c>
      <c r="T41" s="64">
        <v>1000</v>
      </c>
      <c r="U41" s="30">
        <v>72283</v>
      </c>
      <c r="V41" s="30">
        <v>70021</v>
      </c>
      <c r="W41" s="64">
        <f>U41-V41</f>
        <v>2262</v>
      </c>
      <c r="X41" s="64">
        <f>T41*W41</f>
        <v>2262000</v>
      </c>
      <c r="Y41" s="96">
        <f>IF(S41="Kvarh(Lag)",X41/1000000,X41/1000)</f>
        <v>2.262</v>
      </c>
      <c r="Z41" s="129"/>
      <c r="AA41" s="54"/>
      <c r="AB41" s="84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4" t="s">
        <v>60</v>
      </c>
      <c r="BL41" s="72"/>
      <c r="BM41" s="64"/>
      <c r="BN41" s="64"/>
      <c r="BO41" s="64"/>
      <c r="BP41" s="64"/>
      <c r="BQ41" s="64"/>
      <c r="BR41" s="64"/>
      <c r="BS41" s="64"/>
      <c r="BT41" s="64"/>
      <c r="BU41" s="64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3"/>
      <c r="B42" s="362"/>
      <c r="C42" s="362"/>
      <c r="D42" s="362"/>
      <c r="E42" s="136"/>
      <c r="F42" s="28"/>
      <c r="G42" s="375"/>
      <c r="H42" s="151"/>
      <c r="I42" s="67"/>
      <c r="J42" s="67"/>
      <c r="K42" s="67"/>
      <c r="L42" s="67"/>
      <c r="M42" s="171"/>
      <c r="N42" s="30"/>
      <c r="O42" s="208" t="s">
        <v>69</v>
      </c>
      <c r="P42" s="72"/>
      <c r="Q42" s="30"/>
      <c r="R42" s="64"/>
      <c r="S42" s="64"/>
      <c r="T42" s="64"/>
      <c r="U42" s="64"/>
      <c r="V42" s="64"/>
      <c r="W42" s="64"/>
      <c r="X42" s="30"/>
      <c r="Y42" s="70"/>
      <c r="Z42" s="142"/>
      <c r="AA42" s="53"/>
      <c r="AB42" s="64" t="s">
        <v>320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2"/>
      <c r="AK42" s="152"/>
      <c r="AL42" s="152"/>
      <c r="AM42" s="152"/>
      <c r="AN42" s="152"/>
      <c r="AO42" s="153"/>
      <c r="AP42" s="153"/>
      <c r="AQ42" s="153"/>
      <c r="AR42" s="153"/>
      <c r="AS42" s="153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>
        <v>243144</v>
      </c>
      <c r="BJ42" s="154"/>
      <c r="BK42" s="64" t="s">
        <v>320</v>
      </c>
      <c r="BL42" s="72" t="s">
        <v>354</v>
      </c>
      <c r="BM42" s="64">
        <v>0</v>
      </c>
      <c r="BN42" s="64" t="s">
        <v>166</v>
      </c>
      <c r="BO42" s="64" t="s">
        <v>142</v>
      </c>
      <c r="BP42" s="64">
        <v>33</v>
      </c>
      <c r="BQ42" s="64">
        <v>33</v>
      </c>
      <c r="BR42" s="64">
        <v>2000</v>
      </c>
      <c r="BS42" s="64">
        <v>2000</v>
      </c>
      <c r="BT42" s="64">
        <v>1</v>
      </c>
      <c r="BU42" s="64">
        <v>1</v>
      </c>
      <c r="BV42" s="30">
        <f>(BQ42/BP42)*(BS42/BR42)</f>
        <v>1</v>
      </c>
      <c r="BW42" s="30">
        <f>BV42*BT42*BU42</f>
        <v>1</v>
      </c>
      <c r="BX42" s="4"/>
      <c r="BY42" s="154"/>
      <c r="BZ42" s="152"/>
      <c r="CA42" s="152"/>
      <c r="CB42" s="152"/>
      <c r="CC42" s="154"/>
      <c r="CD42" s="154"/>
      <c r="CE42" s="154"/>
      <c r="CF42" s="154"/>
      <c r="CG42" s="154"/>
      <c r="CH42" s="15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0"/>
      <c r="B43" s="349"/>
      <c r="C43" s="349"/>
      <c r="D43" s="349"/>
      <c r="E43" s="349"/>
      <c r="F43" s="349"/>
      <c r="G43" s="189"/>
      <c r="H43" s="349"/>
      <c r="I43" s="349"/>
      <c r="J43" s="349"/>
      <c r="K43" s="349"/>
      <c r="L43" s="349"/>
      <c r="M43" s="350"/>
      <c r="N43" s="30">
        <v>28</v>
      </c>
      <c r="O43" s="63" t="s">
        <v>356</v>
      </c>
      <c r="P43" s="72">
        <v>4864962</v>
      </c>
      <c r="Q43" s="30" t="e">
        <v>#REF!</v>
      </c>
      <c r="R43" s="64" t="s">
        <v>659</v>
      </c>
      <c r="S43" s="59" t="s">
        <v>699</v>
      </c>
      <c r="T43" s="64">
        <v>1000</v>
      </c>
      <c r="U43" s="30">
        <v>72177</v>
      </c>
      <c r="V43" s="30">
        <v>72177</v>
      </c>
      <c r="W43" s="64">
        <f>U43-V43</f>
        <v>0</v>
      </c>
      <c r="X43" s="64">
        <f>T43*W43</f>
        <v>0</v>
      </c>
      <c r="Y43" s="96">
        <f>IF(S43="Kvarh(Lag)",X43/1000000,X43/1000)</f>
        <v>0</v>
      </c>
      <c r="Z43" s="142"/>
      <c r="AA43" s="53"/>
      <c r="AB43" s="64" t="s">
        <v>319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2"/>
      <c r="AK43" s="152"/>
      <c r="AL43" s="152"/>
      <c r="AM43" s="152"/>
      <c r="AN43" s="152"/>
      <c r="AO43" s="153"/>
      <c r="AP43" s="153"/>
      <c r="AQ43" s="153"/>
      <c r="AR43" s="153"/>
      <c r="AS43" s="153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>
        <v>596262</v>
      </c>
      <c r="BJ43" s="154"/>
      <c r="BK43" s="64" t="s">
        <v>319</v>
      </c>
      <c r="BL43" s="72" t="s">
        <v>355</v>
      </c>
      <c r="BM43" s="64">
        <v>0</v>
      </c>
      <c r="BN43" s="64" t="s">
        <v>166</v>
      </c>
      <c r="BO43" s="64" t="s">
        <v>142</v>
      </c>
      <c r="BP43" s="64">
        <v>33</v>
      </c>
      <c r="BQ43" s="64">
        <v>33</v>
      </c>
      <c r="BR43" s="64">
        <v>2000</v>
      </c>
      <c r="BS43" s="64">
        <v>2000</v>
      </c>
      <c r="BT43" s="64">
        <v>1</v>
      </c>
      <c r="BU43" s="64">
        <v>1</v>
      </c>
      <c r="BV43" s="30">
        <f>(BQ43/BP43)*(BS43/BR43)</f>
        <v>1</v>
      </c>
      <c r="BW43" s="30">
        <f>BV43*BT43*BU43</f>
        <v>1</v>
      </c>
      <c r="BX43" s="4"/>
      <c r="BY43" s="154"/>
      <c r="BZ43" s="152"/>
      <c r="CA43" s="152"/>
      <c r="CB43" s="152"/>
      <c r="CC43" s="154"/>
      <c r="CD43" s="154"/>
      <c r="CE43" s="154"/>
      <c r="CF43" s="154"/>
      <c r="CG43" s="154"/>
      <c r="CH43" s="15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83"/>
      <c r="B44" s="130"/>
      <c r="C44" s="130"/>
      <c r="D44" s="130"/>
      <c r="E44" s="130"/>
      <c r="F44" s="130"/>
      <c r="G44" s="384"/>
      <c r="H44" s="384"/>
      <c r="I44" s="384"/>
      <c r="J44" s="384"/>
      <c r="K44" s="384"/>
      <c r="L44" s="67"/>
      <c r="M44" s="171"/>
      <c r="N44" s="30">
        <v>30</v>
      </c>
      <c r="O44" s="63" t="s">
        <v>358</v>
      </c>
      <c r="P44" s="72">
        <v>4865033</v>
      </c>
      <c r="Q44" s="30" t="e">
        <v>#REF!</v>
      </c>
      <c r="R44" s="64" t="s">
        <v>659</v>
      </c>
      <c r="S44" s="59" t="s">
        <v>699</v>
      </c>
      <c r="T44" s="64">
        <v>1000</v>
      </c>
      <c r="U44" s="30">
        <v>47011</v>
      </c>
      <c r="V44" s="30">
        <v>46844</v>
      </c>
      <c r="W44" s="64">
        <f>U44-V44</f>
        <v>167</v>
      </c>
      <c r="X44" s="64">
        <f>T44*W44</f>
        <v>167000</v>
      </c>
      <c r="Y44" s="96">
        <f>IF(S44="Kvarh(Lag)",X44/1000000,X44/1000)</f>
        <v>0.167</v>
      </c>
      <c r="Z44" s="142"/>
      <c r="AA44" s="53"/>
      <c r="AB44" s="64"/>
      <c r="AC44" s="4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0"/>
      <c r="AP44" s="60"/>
      <c r="AQ44" s="60"/>
      <c r="AR44" s="60"/>
      <c r="AS44" s="60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154"/>
      <c r="BK44" s="62"/>
      <c r="BL44" s="245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154"/>
      <c r="BZ44" s="152"/>
      <c r="CA44" s="152"/>
      <c r="CB44" s="152"/>
      <c r="CC44" s="154"/>
      <c r="CD44" s="154"/>
      <c r="CE44" s="154"/>
      <c r="CF44" s="154"/>
      <c r="CG44" s="154"/>
      <c r="CH44" s="15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85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7"/>
      <c r="M45" s="350"/>
      <c r="N45" s="30">
        <v>31</v>
      </c>
      <c r="O45" s="63" t="s">
        <v>360</v>
      </c>
      <c r="P45" s="72">
        <v>4864902</v>
      </c>
      <c r="Q45" s="30" t="e">
        <v>#REF!</v>
      </c>
      <c r="R45" s="64" t="s">
        <v>659</v>
      </c>
      <c r="S45" s="59" t="s">
        <v>699</v>
      </c>
      <c r="T45" s="64">
        <v>1000</v>
      </c>
      <c r="U45" s="30">
        <v>56195</v>
      </c>
      <c r="V45" s="30">
        <v>56195</v>
      </c>
      <c r="W45" s="64">
        <f>U45-V45</f>
        <v>0</v>
      </c>
      <c r="X45" s="64">
        <f>T45*W45</f>
        <v>0</v>
      </c>
      <c r="Y45" s="96">
        <f>IF(S45="Kvarh(Lag)",X45/1000000,X45/1000)</f>
        <v>0</v>
      </c>
      <c r="Z45" s="142"/>
      <c r="AA45" s="53"/>
      <c r="AB45" s="64" t="s">
        <v>653</v>
      </c>
      <c r="AC45" s="4">
        <f>BI45</f>
        <v>60.1</v>
      </c>
      <c r="AD45" s="61">
        <f>NDPL!AC40</f>
        <v>32.8</v>
      </c>
      <c r="AE45" s="61">
        <f>NDPL!AD40</f>
        <v>0</v>
      </c>
      <c r="AF45" s="61">
        <f>NDPL!AE40</f>
        <v>0</v>
      </c>
      <c r="AG45" s="61">
        <f>NDPL!AF40</f>
        <v>0</v>
      </c>
      <c r="AH45" s="61">
        <f>NDPL!AG40</f>
        <v>0</v>
      </c>
      <c r="AI45" s="61">
        <f>NDPL!AH40</f>
        <v>0</v>
      </c>
      <c r="AJ45" s="61">
        <f>NDPL!AI40</f>
        <v>0</v>
      </c>
      <c r="AK45" s="61">
        <f>NDPL!AJ40</f>
        <v>0</v>
      </c>
      <c r="AL45" s="61">
        <f>NDPL!AK40</f>
        <v>0</v>
      </c>
      <c r="AM45" s="61">
        <f>NDPL!AL40</f>
        <v>0</v>
      </c>
      <c r="AN45" s="61">
        <f>NDPL!AM40</f>
        <v>0</v>
      </c>
      <c r="AO45" s="60">
        <f>NDPL!AN40</f>
        <v>0</v>
      </c>
      <c r="AP45" s="60">
        <f>NDPL!AO40</f>
        <v>0</v>
      </c>
      <c r="AQ45" s="60">
        <f>NDPL!AP40</f>
        <v>0</v>
      </c>
      <c r="AR45" s="60">
        <f>NDPL!AQ40</f>
        <v>0</v>
      </c>
      <c r="AS45" s="60">
        <f>NDPL!AR40</f>
        <v>0</v>
      </c>
      <c r="AT45" s="62">
        <f>NDPL!AS40</f>
        <v>0</v>
      </c>
      <c r="AU45" s="62">
        <f>NDPL!AT40</f>
        <v>0</v>
      </c>
      <c r="AV45" s="62">
        <f>NDPL!AU40</f>
        <v>0</v>
      </c>
      <c r="AW45" s="62">
        <f>NDPL!AV40</f>
        <v>0</v>
      </c>
      <c r="AX45" s="62">
        <f>NDPL!AW40</f>
        <v>0</v>
      </c>
      <c r="AY45" s="62">
        <f>NDPL!AX40</f>
        <v>0</v>
      </c>
      <c r="AZ45" s="62">
        <f>NDPL!AY40</f>
        <v>0</v>
      </c>
      <c r="BA45" s="62">
        <f>NDPL!AZ40</f>
        <v>0</v>
      </c>
      <c r="BB45" s="62">
        <f>NDPL!BA40</f>
        <v>0</v>
      </c>
      <c r="BC45" s="62">
        <f>NDPL!BB40</f>
        <v>0</v>
      </c>
      <c r="BD45" s="62">
        <f>NDPL!BC40</f>
        <v>0</v>
      </c>
      <c r="BE45" s="62">
        <f>NDPL!BD40</f>
        <v>0</v>
      </c>
      <c r="BF45" s="62">
        <f>NDPL!BE40</f>
        <v>0</v>
      </c>
      <c r="BG45" s="62">
        <f>NDPL!BF40</f>
        <v>0</v>
      </c>
      <c r="BH45" s="62">
        <f>NDPL!BG40</f>
        <v>0</v>
      </c>
      <c r="BI45" s="62">
        <f>NDPL!BH40</f>
        <v>60.1</v>
      </c>
      <c r="BJ45" s="154"/>
      <c r="BK45" s="62" t="str">
        <f>NDPL!BJ40</f>
        <v>33KV CIVIL LINE-2</v>
      </c>
      <c r="BL45" s="245" t="str">
        <f>NDPL!BK40</f>
        <v>DVB-568</v>
      </c>
      <c r="BM45" s="62">
        <f>NDPL!BL40</f>
        <v>0</v>
      </c>
      <c r="BN45" s="62" t="str">
        <f>NDPL!BM40</f>
        <v>SECURE</v>
      </c>
      <c r="BO45" s="62" t="str">
        <f>NDPL!BN40</f>
        <v>MWH</v>
      </c>
      <c r="BP45" s="62">
        <f>NDPL!BO40</f>
        <v>33</v>
      </c>
      <c r="BQ45" s="62">
        <f>NDPL!BP40</f>
        <v>33</v>
      </c>
      <c r="BR45" s="62">
        <f>NDPL!BQ40</f>
        <v>300</v>
      </c>
      <c r="BS45" s="62">
        <f>NDPL!BR40</f>
        <v>400</v>
      </c>
      <c r="BT45" s="62">
        <f>NDPL!BS40</f>
        <v>1</v>
      </c>
      <c r="BU45" s="62">
        <f>NDPL!BT40</f>
        <v>1</v>
      </c>
      <c r="BV45" s="62">
        <f>NDPL!BU40</f>
        <v>1.3333333333333333</v>
      </c>
      <c r="BW45" s="62">
        <f>NDPL!BV40</f>
        <v>1.3333333333333333</v>
      </c>
      <c r="BX45" s="62">
        <f>NDPL!BW40</f>
        <v>0</v>
      </c>
      <c r="BY45" s="154"/>
      <c r="BZ45" s="152"/>
      <c r="CA45" s="152"/>
      <c r="CB45" s="152"/>
      <c r="CC45" s="154"/>
      <c r="CD45" s="154"/>
      <c r="CE45" s="154"/>
      <c r="CF45" s="154"/>
      <c r="CG45" s="154"/>
      <c r="CH45" s="15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88"/>
      <c r="B46" s="223"/>
      <c r="C46" s="223"/>
      <c r="D46" s="223"/>
      <c r="E46" s="223"/>
      <c r="F46" s="352" t="s">
        <v>283</v>
      </c>
      <c r="G46" s="353">
        <f>SUM(G28:G44)</f>
        <v>41.496821541504715</v>
      </c>
      <c r="H46" s="352" t="s">
        <v>748</v>
      </c>
      <c r="I46" s="223"/>
      <c r="J46" s="223"/>
      <c r="K46" s="223"/>
      <c r="L46" s="67"/>
      <c r="M46" s="171"/>
      <c r="N46" s="30">
        <v>32</v>
      </c>
      <c r="O46" s="79" t="s">
        <v>362</v>
      </c>
      <c r="P46" s="72">
        <v>4864903</v>
      </c>
      <c r="Q46" s="30" t="e">
        <v>#REF!</v>
      </c>
      <c r="R46" s="64" t="s">
        <v>659</v>
      </c>
      <c r="S46" s="59" t="s">
        <v>699</v>
      </c>
      <c r="T46" s="64">
        <v>1000</v>
      </c>
      <c r="U46" s="64">
        <v>59599</v>
      </c>
      <c r="V46" s="64">
        <v>55643</v>
      </c>
      <c r="W46" s="64">
        <f>U46-V46</f>
        <v>3956</v>
      </c>
      <c r="X46" s="64">
        <f>T46*W46</f>
        <v>3956000</v>
      </c>
      <c r="Y46" s="96">
        <f>IF(S46="Kvarh(Lag)",X46/1000000,X46/1000)</f>
        <v>3.956</v>
      </c>
      <c r="Z46" s="142"/>
      <c r="AA46" s="53"/>
      <c r="AB46" s="84" t="s">
        <v>74</v>
      </c>
      <c r="AC46" s="4"/>
      <c r="AD46" s="3"/>
      <c r="AE46" s="3"/>
      <c r="AF46" s="3"/>
      <c r="AG46" s="3"/>
      <c r="AH46" s="3"/>
      <c r="AI46" s="3"/>
      <c r="AJ46" s="152"/>
      <c r="AK46" s="152"/>
      <c r="AL46" s="152"/>
      <c r="AM46" s="152"/>
      <c r="AN46" s="152"/>
      <c r="AO46" s="153"/>
      <c r="AP46" s="153"/>
      <c r="AQ46" s="153"/>
      <c r="AR46" s="153"/>
      <c r="AS46" s="153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84" t="s">
        <v>74</v>
      </c>
      <c r="BL46" s="72"/>
      <c r="BM46" s="64"/>
      <c r="BN46" s="64"/>
      <c r="BO46" s="64"/>
      <c r="BP46" s="64"/>
      <c r="BQ46" s="64"/>
      <c r="BR46" s="64"/>
      <c r="BS46" s="64"/>
      <c r="BT46" s="64"/>
      <c r="BU46" s="64"/>
      <c r="BV46" s="30"/>
      <c r="BW46" s="30"/>
      <c r="BX46" s="4"/>
      <c r="BY46" s="154"/>
      <c r="BZ46" s="152"/>
      <c r="CA46" s="152"/>
      <c r="CB46" s="152"/>
      <c r="CC46" s="154"/>
      <c r="CD46" s="154"/>
      <c r="CE46" s="154"/>
      <c r="CF46" s="154"/>
      <c r="CG46" s="154"/>
      <c r="CH46" s="15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2" customFormat="1" ht="9.75" customHeight="1">
      <c r="A47" s="388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67"/>
      <c r="M47" s="171"/>
      <c r="N47" s="30"/>
      <c r="O47" s="208" t="s">
        <v>107</v>
      </c>
      <c r="P47" s="72"/>
      <c r="Q47" s="30"/>
      <c r="R47" s="64"/>
      <c r="S47" s="64"/>
      <c r="T47" s="64"/>
      <c r="U47" s="30"/>
      <c r="V47" s="30"/>
      <c r="W47" s="64"/>
      <c r="X47" s="30"/>
      <c r="Y47" s="70"/>
      <c r="Z47" s="142"/>
      <c r="AA47" s="115"/>
      <c r="AB47" s="64" t="s">
        <v>466</v>
      </c>
      <c r="AC47" s="64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79"/>
      <c r="AP47" s="79"/>
      <c r="AQ47" s="79"/>
      <c r="AR47" s="79"/>
      <c r="AS47" s="79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>
        <v>477310</v>
      </c>
      <c r="BJ47" s="64"/>
      <c r="BK47" s="64" t="s">
        <v>466</v>
      </c>
      <c r="BL47" s="72" t="s">
        <v>467</v>
      </c>
      <c r="BM47" s="64">
        <v>0</v>
      </c>
      <c r="BN47" s="64" t="s">
        <v>166</v>
      </c>
      <c r="BO47" s="64" t="s">
        <v>142</v>
      </c>
      <c r="BP47" s="64">
        <v>33</v>
      </c>
      <c r="BQ47" s="64">
        <v>33</v>
      </c>
      <c r="BR47" s="64">
        <v>800</v>
      </c>
      <c r="BS47" s="64">
        <v>800</v>
      </c>
      <c r="BT47" s="64">
        <v>1</v>
      </c>
      <c r="BU47" s="64">
        <v>1</v>
      </c>
      <c r="BV47" s="30">
        <f>(BQ47/BP47)*(BS47/BR47)</f>
        <v>1</v>
      </c>
      <c r="BW47" s="30">
        <f>BV47*BT47*BU47</f>
        <v>1</v>
      </c>
      <c r="BX47" s="64"/>
      <c r="BY47" s="64"/>
      <c r="BZ47" s="30"/>
      <c r="CA47" s="211"/>
      <c r="CB47" s="211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</row>
    <row r="48" spans="1:111" s="15" customFormat="1" ht="12" customHeight="1">
      <c r="A48" s="385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49"/>
      <c r="M48" s="350"/>
      <c r="N48" s="30">
        <v>33</v>
      </c>
      <c r="O48" s="79" t="s">
        <v>98</v>
      </c>
      <c r="P48" s="72">
        <v>4865136</v>
      </c>
      <c r="Q48" s="30" t="e">
        <v>#REF!</v>
      </c>
      <c r="R48" s="30" t="s">
        <v>659</v>
      </c>
      <c r="S48" s="59" t="s">
        <v>699</v>
      </c>
      <c r="T48" s="64">
        <v>-100</v>
      </c>
      <c r="U48" s="30">
        <v>502089</v>
      </c>
      <c r="V48" s="30">
        <v>497233</v>
      </c>
      <c r="W48" s="64">
        <f>U48-V48</f>
        <v>4856</v>
      </c>
      <c r="X48" s="64">
        <f>T48*W48</f>
        <v>-485600</v>
      </c>
      <c r="Y48" s="96">
        <f>IF(S48="Kvarh(Lag)",X48/1000000,X48/1000)</f>
        <v>-0.4856</v>
      </c>
      <c r="Z48" s="129"/>
      <c r="AA48" s="54"/>
      <c r="AB48" s="84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4" t="s">
        <v>69</v>
      </c>
      <c r="BL48" s="72"/>
      <c r="BM48" s="64"/>
      <c r="BN48" s="64"/>
      <c r="BO48" s="64"/>
      <c r="BP48" s="64"/>
      <c r="BQ48" s="64"/>
      <c r="BR48" s="64"/>
      <c r="BS48" s="64"/>
      <c r="BT48" s="64"/>
      <c r="BU48" s="64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4" customFormat="1" ht="9.75" customHeight="1">
      <c r="A49" s="385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49"/>
      <c r="M49" s="350"/>
      <c r="N49" s="30">
        <v>34</v>
      </c>
      <c r="O49" s="63" t="s">
        <v>99</v>
      </c>
      <c r="P49" s="72">
        <v>4865137</v>
      </c>
      <c r="Q49" s="30" t="e">
        <v>#REF!</v>
      </c>
      <c r="R49" s="64" t="s">
        <v>659</v>
      </c>
      <c r="S49" s="59" t="s">
        <v>699</v>
      </c>
      <c r="T49" s="64">
        <v>-100</v>
      </c>
      <c r="U49" s="30">
        <v>533818</v>
      </c>
      <c r="V49" s="30">
        <v>520512</v>
      </c>
      <c r="W49" s="64">
        <f>U49-V49</f>
        <v>13306</v>
      </c>
      <c r="X49" s="64">
        <f>T49*W49</f>
        <v>-1330600</v>
      </c>
      <c r="Y49" s="96">
        <f>IF(S49="Kvarh(Lag)",X49/1000000,X49/1000)</f>
        <v>-1.3306</v>
      </c>
      <c r="Z49" s="142"/>
      <c r="AA49" s="115"/>
      <c r="AB49" s="64" t="s">
        <v>356</v>
      </c>
      <c r="AC49" s="64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4"/>
      <c r="AN49" s="64"/>
      <c r="AO49" s="79"/>
      <c r="AP49" s="79"/>
      <c r="AQ49" s="79"/>
      <c r="AR49" s="79"/>
      <c r="AS49" s="79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>
        <v>1204554</v>
      </c>
      <c r="BJ49" s="64"/>
      <c r="BK49" s="64" t="s">
        <v>356</v>
      </c>
      <c r="BL49" s="72" t="s">
        <v>357</v>
      </c>
      <c r="BM49" s="64">
        <v>0</v>
      </c>
      <c r="BN49" s="64" t="s">
        <v>166</v>
      </c>
      <c r="BO49" s="64" t="s">
        <v>142</v>
      </c>
      <c r="BP49" s="64">
        <v>66</v>
      </c>
      <c r="BQ49" s="64">
        <v>66</v>
      </c>
      <c r="BR49" s="64">
        <v>1000</v>
      </c>
      <c r="BS49" s="64">
        <v>1000</v>
      </c>
      <c r="BT49" s="64">
        <v>1</v>
      </c>
      <c r="BU49" s="64">
        <v>1</v>
      </c>
      <c r="BV49" s="30">
        <f>(BQ49/BP49)*(BS49/BR49)</f>
        <v>1</v>
      </c>
      <c r="BW49" s="30">
        <f>BV49*BT49*BU49</f>
        <v>1</v>
      </c>
      <c r="BX49" s="64"/>
      <c r="BY49" s="64"/>
      <c r="BZ49" s="30"/>
      <c r="CA49" s="30"/>
      <c r="CB49" s="30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</row>
    <row r="50" spans="1:111" s="44" customFormat="1" ht="9.75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49"/>
      <c r="M50" s="350"/>
      <c r="N50" s="30">
        <v>35</v>
      </c>
      <c r="O50" s="63" t="s">
        <v>100</v>
      </c>
      <c r="P50" s="72">
        <v>4865138</v>
      </c>
      <c r="Q50" s="30" t="e">
        <v>#REF!</v>
      </c>
      <c r="R50" s="64" t="s">
        <v>659</v>
      </c>
      <c r="S50" s="59" t="s">
        <v>699</v>
      </c>
      <c r="T50" s="64">
        <v>-100</v>
      </c>
      <c r="U50" s="30">
        <v>85422</v>
      </c>
      <c r="V50" s="30">
        <v>84646</v>
      </c>
      <c r="W50" s="64">
        <f>U50-V50</f>
        <v>776</v>
      </c>
      <c r="X50" s="64">
        <f>T50*W50</f>
        <v>-77600</v>
      </c>
      <c r="Y50" s="96">
        <f>IF(S50="Kvarh(Lag)",X50/1000000,X50/1000)</f>
        <v>-0.0776</v>
      </c>
      <c r="Z50" s="142"/>
      <c r="AA50" s="115"/>
      <c r="AB50" s="64" t="s">
        <v>358</v>
      </c>
      <c r="AC50" s="64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4"/>
      <c r="AN50" s="64"/>
      <c r="AO50" s="79"/>
      <c r="AP50" s="79"/>
      <c r="AQ50" s="79"/>
      <c r="AR50" s="79"/>
      <c r="AS50" s="79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>
        <v>1026181</v>
      </c>
      <c r="BJ50" s="64"/>
      <c r="BK50" s="64" t="s">
        <v>358</v>
      </c>
      <c r="BL50" s="72" t="s">
        <v>359</v>
      </c>
      <c r="BM50" s="64">
        <v>0</v>
      </c>
      <c r="BN50" s="64" t="s">
        <v>166</v>
      </c>
      <c r="BO50" s="64" t="s">
        <v>142</v>
      </c>
      <c r="BP50" s="64">
        <v>66</v>
      </c>
      <c r="BQ50" s="64">
        <v>66</v>
      </c>
      <c r="BR50" s="64">
        <v>1000</v>
      </c>
      <c r="BS50" s="64">
        <v>1000</v>
      </c>
      <c r="BT50" s="64">
        <v>1</v>
      </c>
      <c r="BU50" s="64">
        <v>1</v>
      </c>
      <c r="BV50" s="30">
        <f>(BQ50/BP50)*(BS50/BR50)</f>
        <v>1</v>
      </c>
      <c r="BW50" s="30">
        <f>BV50*BT50*BU50</f>
        <v>1</v>
      </c>
      <c r="BX50" s="64"/>
      <c r="BY50" s="64"/>
      <c r="BZ50" s="30"/>
      <c r="CA50" s="30"/>
      <c r="CB50" s="30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</row>
    <row r="51" spans="1:111" s="15" customFormat="1" ht="9.75" customHeight="1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49"/>
      <c r="M51" s="350"/>
      <c r="N51" s="30">
        <v>36</v>
      </c>
      <c r="O51" s="63" t="s">
        <v>101</v>
      </c>
      <c r="P51" s="72">
        <v>4865139</v>
      </c>
      <c r="Q51" s="30" t="e">
        <v>#REF!</v>
      </c>
      <c r="R51" s="64" t="s">
        <v>659</v>
      </c>
      <c r="S51" s="59" t="s">
        <v>699</v>
      </c>
      <c r="T51" s="64">
        <v>-100</v>
      </c>
      <c r="U51" s="30">
        <v>634548</v>
      </c>
      <c r="V51" s="30">
        <v>624881</v>
      </c>
      <c r="W51" s="64">
        <f>U51-V51</f>
        <v>9667</v>
      </c>
      <c r="X51" s="64">
        <f>T51*W51</f>
        <v>-966700</v>
      </c>
      <c r="Y51" s="96">
        <f>IF(S51="Kvarh(Lag)",X51/1000000,X51/1000)</f>
        <v>-0.9667</v>
      </c>
      <c r="Z51" s="142"/>
      <c r="AA51" s="53"/>
      <c r="AB51" s="64" t="s">
        <v>360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2"/>
      <c r="AK51" s="152"/>
      <c r="AL51" s="152"/>
      <c r="AM51" s="154"/>
      <c r="AN51" s="154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4"/>
      <c r="BC51" s="154"/>
      <c r="BD51" s="154"/>
      <c r="BE51" s="154"/>
      <c r="BF51" s="154"/>
      <c r="BG51" s="154"/>
      <c r="BH51" s="154"/>
      <c r="BI51" s="4">
        <v>879974</v>
      </c>
      <c r="BJ51" s="4"/>
      <c r="BK51" s="64" t="s">
        <v>360</v>
      </c>
      <c r="BL51" s="72" t="s">
        <v>361</v>
      </c>
      <c r="BM51" s="64">
        <v>0</v>
      </c>
      <c r="BN51" s="64" t="s">
        <v>166</v>
      </c>
      <c r="BO51" s="64" t="s">
        <v>142</v>
      </c>
      <c r="BP51" s="64">
        <v>33</v>
      </c>
      <c r="BQ51" s="64">
        <v>33</v>
      </c>
      <c r="BR51" s="64">
        <v>2000</v>
      </c>
      <c r="BS51" s="64">
        <v>2000</v>
      </c>
      <c r="BT51" s="64">
        <v>1</v>
      </c>
      <c r="BU51" s="64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49"/>
      <c r="M52" s="350"/>
      <c r="N52" s="30">
        <v>37</v>
      </c>
      <c r="O52" s="63" t="s">
        <v>281</v>
      </c>
      <c r="P52" s="72">
        <v>4864948</v>
      </c>
      <c r="Q52" s="30" t="e">
        <v>#REF!</v>
      </c>
      <c r="R52" s="64" t="s">
        <v>659</v>
      </c>
      <c r="S52" s="59" t="s">
        <v>699</v>
      </c>
      <c r="T52" s="64">
        <v>-1000</v>
      </c>
      <c r="U52" s="30">
        <v>46012</v>
      </c>
      <c r="V52" s="30">
        <v>45102</v>
      </c>
      <c r="W52" s="64">
        <f>U52-V52</f>
        <v>910</v>
      </c>
      <c r="X52" s="64">
        <f>T52*W52</f>
        <v>-910000</v>
      </c>
      <c r="Y52" s="96">
        <f>IF(S52="Kvarh(Lag)",X52/1000000,X52/1000)</f>
        <v>-0.91</v>
      </c>
      <c r="Z52" s="142"/>
      <c r="AA52" s="53"/>
      <c r="AB52" s="64" t="s">
        <v>362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4"/>
      <c r="BC52" s="154"/>
      <c r="BD52" s="154"/>
      <c r="BE52" s="154"/>
      <c r="BF52" s="154"/>
      <c r="BG52" s="154"/>
      <c r="BH52" s="154"/>
      <c r="BI52" s="4">
        <v>1154635</v>
      </c>
      <c r="BJ52" s="4"/>
      <c r="BK52" s="64" t="s">
        <v>362</v>
      </c>
      <c r="BL52" s="72" t="s">
        <v>363</v>
      </c>
      <c r="BM52" s="64">
        <v>0</v>
      </c>
      <c r="BN52" s="64" t="s">
        <v>166</v>
      </c>
      <c r="BO52" s="64" t="s">
        <v>142</v>
      </c>
      <c r="BP52" s="64">
        <v>33</v>
      </c>
      <c r="BQ52" s="64">
        <v>33</v>
      </c>
      <c r="BR52" s="64">
        <v>2000</v>
      </c>
      <c r="BS52" s="64">
        <v>2000</v>
      </c>
      <c r="BT52" s="64">
        <v>1</v>
      </c>
      <c r="BU52" s="64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49"/>
      <c r="M53" s="350"/>
      <c r="N53" s="30"/>
      <c r="O53" s="94" t="s">
        <v>678</v>
      </c>
      <c r="P53" s="72"/>
      <c r="Q53" s="30"/>
      <c r="R53" s="30"/>
      <c r="S53" s="30"/>
      <c r="T53" s="64"/>
      <c r="U53" s="30"/>
      <c r="V53" s="30"/>
      <c r="W53" s="30"/>
      <c r="X53" s="30"/>
      <c r="Y53" s="70"/>
      <c r="Z53" s="129"/>
      <c r="AA53" s="53"/>
      <c r="AB53" s="64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4"/>
      <c r="BL53" s="72"/>
      <c r="BM53" s="64"/>
      <c r="BN53" s="64"/>
      <c r="BO53" s="64"/>
      <c r="BP53" s="64"/>
      <c r="BQ53" s="64"/>
      <c r="BR53" s="64"/>
      <c r="BS53" s="64"/>
      <c r="BT53" s="64"/>
      <c r="BU53" s="64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171"/>
      <c r="N54" s="30"/>
      <c r="O54" s="63"/>
      <c r="P54" s="72"/>
      <c r="Q54" s="30"/>
      <c r="R54" s="64"/>
      <c r="S54" s="64"/>
      <c r="T54" s="64"/>
      <c r="U54" s="64"/>
      <c r="V54" s="64"/>
      <c r="W54" s="64"/>
      <c r="X54" s="30"/>
      <c r="Y54" s="70"/>
      <c r="Z54" s="129"/>
      <c r="AA54" s="53"/>
      <c r="AB54" s="64" t="str">
        <f>NDMC!AB10</f>
        <v>BAIRD RD.1</v>
      </c>
      <c r="AC54" s="4">
        <f t="shared" si="12"/>
        <v>169254</v>
      </c>
      <c r="AD54" s="61">
        <f>NDMC!AD10</f>
        <v>165475</v>
      </c>
      <c r="AE54" s="61">
        <f>NDMC!AE10</f>
        <v>0</v>
      </c>
      <c r="AF54" s="61">
        <f>NDMC!AF10</f>
        <v>0</v>
      </c>
      <c r="AG54" s="61">
        <f>NDMC!AG10</f>
        <v>0</v>
      </c>
      <c r="AH54" s="61">
        <f>NDMC!AH10</f>
        <v>0</v>
      </c>
      <c r="AI54" s="61">
        <f>NDMC!AI10</f>
        <v>0</v>
      </c>
      <c r="AJ54" s="61">
        <f>NDMC!AJ10</f>
        <v>0</v>
      </c>
      <c r="AK54" s="61">
        <f>NDMC!AK10</f>
        <v>0</v>
      </c>
      <c r="AL54" s="61">
        <f>NDMC!AL10</f>
        <v>0</v>
      </c>
      <c r="AM54" s="61">
        <f>NDMC!AM10</f>
        <v>0</v>
      </c>
      <c r="AN54" s="61">
        <f>NDMC!AN10</f>
        <v>0</v>
      </c>
      <c r="AO54" s="60">
        <f>NDMC!AO10</f>
        <v>0</v>
      </c>
      <c r="AP54" s="60">
        <f>NDMC!AP10</f>
        <v>0</v>
      </c>
      <c r="AQ54" s="60">
        <f>NDMC!AQ10</f>
        <v>0</v>
      </c>
      <c r="AR54" s="60">
        <f>NDMC!AR10</f>
        <v>0</v>
      </c>
      <c r="AS54" s="60">
        <f>NDMC!AS10</f>
        <v>0</v>
      </c>
      <c r="AT54" s="62">
        <f>NDMC!AT10</f>
        <v>0</v>
      </c>
      <c r="AU54" s="62">
        <f>NDMC!AU10</f>
        <v>0</v>
      </c>
      <c r="AV54" s="62">
        <f>NDMC!AV10</f>
        <v>0</v>
      </c>
      <c r="AW54" s="62">
        <f>NDMC!AW10</f>
        <v>0</v>
      </c>
      <c r="AX54" s="62">
        <f>NDMC!AX10</f>
        <v>0</v>
      </c>
      <c r="AY54" s="62">
        <f>NDMC!AY10</f>
        <v>0</v>
      </c>
      <c r="AZ54" s="62">
        <f>NDMC!AZ10</f>
        <v>0</v>
      </c>
      <c r="BA54" s="62">
        <f>NDMC!BA10</f>
        <v>0</v>
      </c>
      <c r="BB54" s="62">
        <f>NDMC!BB10</f>
        <v>0</v>
      </c>
      <c r="BC54" s="62">
        <f>NDMC!BC10</f>
        <v>0</v>
      </c>
      <c r="BD54" s="62">
        <f>NDMC!BD10</f>
        <v>0</v>
      </c>
      <c r="BE54" s="62">
        <f>NDMC!BE10</f>
        <v>0</v>
      </c>
      <c r="BF54" s="62">
        <f>NDMC!BF10</f>
        <v>0</v>
      </c>
      <c r="BG54" s="62">
        <f>NDMC!BG10</f>
        <v>0</v>
      </c>
      <c r="BH54" s="62">
        <f>NDMC!BH10</f>
        <v>0</v>
      </c>
      <c r="BI54" s="62">
        <f>NDMC!BI10</f>
        <v>169254</v>
      </c>
      <c r="BJ54" s="4"/>
      <c r="BK54" s="64" t="s">
        <v>501</v>
      </c>
      <c r="BL54" s="72" t="str">
        <f>NDMC!BL10</f>
        <v>DVB-364</v>
      </c>
      <c r="BM54" s="64">
        <f>NDMC!BM10</f>
        <v>0</v>
      </c>
      <c r="BN54" s="64" t="str">
        <f>NDMC!BN10</f>
        <v>Secure</v>
      </c>
      <c r="BO54" s="64" t="str">
        <f>NDMC!BO10</f>
        <v>MWH</v>
      </c>
      <c r="BP54" s="64">
        <f>NDMC!BP10</f>
        <v>33</v>
      </c>
      <c r="BQ54" s="64">
        <f>NDMC!BQ10</f>
        <v>33</v>
      </c>
      <c r="BR54" s="64">
        <f>NDMC!BR10</f>
        <v>400</v>
      </c>
      <c r="BS54" s="64">
        <f>NDMC!BS10</f>
        <v>400</v>
      </c>
      <c r="BT54" s="64">
        <f>NDMC!BT10</f>
        <v>1</v>
      </c>
      <c r="BU54" s="64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89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1"/>
      <c r="N55" s="30">
        <v>38</v>
      </c>
      <c r="O55" s="63" t="s">
        <v>679</v>
      </c>
      <c r="P55" s="72">
        <v>4864951</v>
      </c>
      <c r="Q55" s="30" t="e">
        <v>#REF!</v>
      </c>
      <c r="R55" s="64" t="s">
        <v>659</v>
      </c>
      <c r="S55" s="59" t="s">
        <v>699</v>
      </c>
      <c r="T55" s="64">
        <v>-1000</v>
      </c>
      <c r="U55" s="64">
        <v>92978</v>
      </c>
      <c r="V55" s="64">
        <v>92891</v>
      </c>
      <c r="W55" s="64">
        <f>U55-V55</f>
        <v>87</v>
      </c>
      <c r="X55" s="64">
        <f>T55*W55</f>
        <v>-87000</v>
      </c>
      <c r="Y55" s="96">
        <f>IF(S55="Kvarh(Lag)",X55/1000000,X55/1000)</f>
        <v>-0.087</v>
      </c>
      <c r="Z55" s="129"/>
      <c r="AA55" s="53"/>
      <c r="AB55" s="64" t="str">
        <f>NDMC!AB11</f>
        <v>BAIRD RD.2</v>
      </c>
      <c r="AC55" s="4">
        <f t="shared" si="12"/>
        <v>137691</v>
      </c>
      <c r="AD55" s="61">
        <f>NDMC!AD11</f>
        <v>134961</v>
      </c>
      <c r="AE55" s="61">
        <f>NDMC!AE11</f>
        <v>0</v>
      </c>
      <c r="AF55" s="61">
        <f>NDMC!AF11</f>
        <v>0</v>
      </c>
      <c r="AG55" s="61">
        <f>NDMC!AG11</f>
        <v>0</v>
      </c>
      <c r="AH55" s="61">
        <f>NDMC!AH11</f>
        <v>0</v>
      </c>
      <c r="AI55" s="61">
        <f>NDMC!AI11</f>
        <v>0</v>
      </c>
      <c r="AJ55" s="61">
        <f>NDMC!AJ11</f>
        <v>0</v>
      </c>
      <c r="AK55" s="61">
        <f>NDMC!AK11</f>
        <v>0</v>
      </c>
      <c r="AL55" s="61">
        <f>NDMC!AL11</f>
        <v>0</v>
      </c>
      <c r="AM55" s="61">
        <f>NDMC!AM11</f>
        <v>0</v>
      </c>
      <c r="AN55" s="61">
        <f>NDMC!AN11</f>
        <v>0</v>
      </c>
      <c r="AO55" s="60">
        <f>NDMC!AO11</f>
        <v>0</v>
      </c>
      <c r="AP55" s="60">
        <f>NDMC!AP11</f>
        <v>0</v>
      </c>
      <c r="AQ55" s="60">
        <f>NDMC!AQ11</f>
        <v>0</v>
      </c>
      <c r="AR55" s="60">
        <f>NDMC!AR11</f>
        <v>0</v>
      </c>
      <c r="AS55" s="60">
        <f>NDMC!AS11</f>
        <v>0</v>
      </c>
      <c r="AT55" s="62">
        <f>NDMC!AT11</f>
        <v>0</v>
      </c>
      <c r="AU55" s="62">
        <f>NDMC!AU11</f>
        <v>0</v>
      </c>
      <c r="AV55" s="62">
        <f>NDMC!AV11</f>
        <v>0</v>
      </c>
      <c r="AW55" s="62">
        <f>NDMC!AW11</f>
        <v>0</v>
      </c>
      <c r="AX55" s="62">
        <f>NDMC!AX11</f>
        <v>0</v>
      </c>
      <c r="AY55" s="62">
        <f>NDMC!AY11</f>
        <v>0</v>
      </c>
      <c r="AZ55" s="62">
        <f>NDMC!AZ11</f>
        <v>0</v>
      </c>
      <c r="BA55" s="62">
        <f>NDMC!BA11</f>
        <v>0</v>
      </c>
      <c r="BB55" s="62">
        <f>NDMC!BB11</f>
        <v>0</v>
      </c>
      <c r="BC55" s="62">
        <f>NDMC!BC11</f>
        <v>0</v>
      </c>
      <c r="BD55" s="62">
        <f>NDMC!BD11</f>
        <v>0</v>
      </c>
      <c r="BE55" s="62">
        <f>NDMC!BE11</f>
        <v>0</v>
      </c>
      <c r="BF55" s="62">
        <f>NDMC!BF11</f>
        <v>0</v>
      </c>
      <c r="BG55" s="62">
        <f>NDMC!BG11</f>
        <v>0</v>
      </c>
      <c r="BH55" s="62">
        <f>NDMC!BH11</f>
        <v>0</v>
      </c>
      <c r="BI55" s="62">
        <f>NDMC!BI11</f>
        <v>137691</v>
      </c>
      <c r="BJ55" s="4"/>
      <c r="BK55" s="64" t="s">
        <v>502</v>
      </c>
      <c r="BL55" s="72" t="str">
        <f>NDMC!BL11</f>
        <v>DVB-365</v>
      </c>
      <c r="BM55" s="64">
        <f>NDMC!BM11</f>
        <v>0</v>
      </c>
      <c r="BN55" s="64" t="str">
        <f>NDMC!BN11</f>
        <v>Secure</v>
      </c>
      <c r="BO55" s="64" t="str">
        <f>NDMC!BO11</f>
        <v>MWH</v>
      </c>
      <c r="BP55" s="64">
        <f>NDMC!BP11</f>
        <v>33</v>
      </c>
      <c r="BQ55" s="64">
        <f>NDMC!BQ11</f>
        <v>33</v>
      </c>
      <c r="BR55" s="64">
        <f>NDMC!BR11</f>
        <v>400</v>
      </c>
      <c r="BS55" s="64">
        <f>NDMC!BS11</f>
        <v>400</v>
      </c>
      <c r="BT55" s="64">
        <f>NDMC!BT11</f>
        <v>1</v>
      </c>
      <c r="BU55" s="64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5"/>
      <c r="B56" s="78"/>
      <c r="C56" s="71"/>
      <c r="D56" s="71"/>
      <c r="E56" s="71"/>
      <c r="F56" s="71"/>
      <c r="G56" s="71"/>
      <c r="H56" s="76"/>
      <c r="I56" s="76"/>
      <c r="J56" s="76"/>
      <c r="K56" s="78"/>
      <c r="L56" s="28"/>
      <c r="M56" s="28"/>
      <c r="N56" s="30">
        <v>39</v>
      </c>
      <c r="O56" s="63" t="s">
        <v>680</v>
      </c>
      <c r="P56" s="72">
        <v>4864952</v>
      </c>
      <c r="Q56" s="30" t="e">
        <v>#REF!</v>
      </c>
      <c r="R56" s="64" t="s">
        <v>659</v>
      </c>
      <c r="S56" s="59" t="s">
        <v>699</v>
      </c>
      <c r="T56" s="64">
        <v>-1000</v>
      </c>
      <c r="U56" s="64">
        <v>63126</v>
      </c>
      <c r="V56" s="64">
        <v>63032</v>
      </c>
      <c r="W56" s="64">
        <f>U56-V56</f>
        <v>94</v>
      </c>
      <c r="X56" s="64">
        <f>T56*W56</f>
        <v>-94000</v>
      </c>
      <c r="Y56" s="96">
        <f>IF(S56="Kvarh(Lag)",X56/1000000,X56/1000)</f>
        <v>-0.094</v>
      </c>
      <c r="Z56" s="129"/>
      <c r="AA56" s="53"/>
      <c r="AB56" s="64" t="str">
        <f>NDMC!AB12</f>
        <v>NIRMAN BHAWAN</v>
      </c>
      <c r="AC56" s="4">
        <f t="shared" si="12"/>
        <v>75683</v>
      </c>
      <c r="AD56" s="61">
        <f>NDMC!AD12</f>
        <v>73822</v>
      </c>
      <c r="AE56" s="61">
        <f>NDMC!AE12</f>
        <v>0</v>
      </c>
      <c r="AF56" s="61">
        <f>NDMC!AF12</f>
        <v>0</v>
      </c>
      <c r="AG56" s="61">
        <f>NDMC!AG12</f>
        <v>0</v>
      </c>
      <c r="AH56" s="61">
        <f>NDMC!AH12</f>
        <v>0</v>
      </c>
      <c r="AI56" s="61">
        <f>NDMC!AI12</f>
        <v>0</v>
      </c>
      <c r="AJ56" s="61">
        <f>NDMC!AJ12</f>
        <v>0</v>
      </c>
      <c r="AK56" s="61">
        <f>NDMC!AK12</f>
        <v>0</v>
      </c>
      <c r="AL56" s="61">
        <f>NDMC!AL12</f>
        <v>0</v>
      </c>
      <c r="AM56" s="61">
        <f>NDMC!AM12</f>
        <v>0</v>
      </c>
      <c r="AN56" s="61">
        <f>NDMC!AN12</f>
        <v>0</v>
      </c>
      <c r="AO56" s="60">
        <f>NDMC!AO12</f>
        <v>0</v>
      </c>
      <c r="AP56" s="60">
        <f>NDMC!AP12</f>
        <v>0</v>
      </c>
      <c r="AQ56" s="60">
        <f>NDMC!AQ12</f>
        <v>0</v>
      </c>
      <c r="AR56" s="60">
        <f>NDMC!AR12</f>
        <v>0</v>
      </c>
      <c r="AS56" s="60">
        <f>NDMC!AS12</f>
        <v>0</v>
      </c>
      <c r="AT56" s="62">
        <f>NDMC!AT12</f>
        <v>0</v>
      </c>
      <c r="AU56" s="62">
        <f>NDMC!AU12</f>
        <v>0</v>
      </c>
      <c r="AV56" s="62">
        <f>NDMC!AV12</f>
        <v>0</v>
      </c>
      <c r="AW56" s="62">
        <f>NDMC!AW12</f>
        <v>0</v>
      </c>
      <c r="AX56" s="62">
        <f>NDMC!AX12</f>
        <v>0</v>
      </c>
      <c r="AY56" s="62">
        <f>NDMC!AY12</f>
        <v>0</v>
      </c>
      <c r="AZ56" s="62">
        <f>NDMC!AZ12</f>
        <v>0</v>
      </c>
      <c r="BA56" s="62">
        <f>NDMC!BA12</f>
        <v>0</v>
      </c>
      <c r="BB56" s="62">
        <f>NDMC!BB12</f>
        <v>0</v>
      </c>
      <c r="BC56" s="62">
        <f>NDMC!BC12</f>
        <v>0</v>
      </c>
      <c r="BD56" s="62">
        <f>NDMC!BD12</f>
        <v>0</v>
      </c>
      <c r="BE56" s="62">
        <f>NDMC!BE12</f>
        <v>0</v>
      </c>
      <c r="BF56" s="62">
        <f>NDMC!BF12</f>
        <v>0</v>
      </c>
      <c r="BG56" s="62">
        <f>NDMC!BG12</f>
        <v>0</v>
      </c>
      <c r="BH56" s="62">
        <f>NDMC!BH12</f>
        <v>0</v>
      </c>
      <c r="BI56" s="62">
        <f>NDMC!BI12</f>
        <v>75683</v>
      </c>
      <c r="BJ56" s="4"/>
      <c r="BK56" s="64" t="s">
        <v>503</v>
      </c>
      <c r="BL56" s="72" t="str">
        <f>NDMC!BL12</f>
        <v>DVB-366</v>
      </c>
      <c r="BM56" s="64">
        <f>NDMC!BM12</f>
        <v>0</v>
      </c>
      <c r="BN56" s="64" t="str">
        <f>NDMC!BN12</f>
        <v>Secure</v>
      </c>
      <c r="BO56" s="64" t="str">
        <f>NDMC!BO12</f>
        <v>MWH</v>
      </c>
      <c r="BP56" s="64">
        <f>NDMC!BP12</f>
        <v>33</v>
      </c>
      <c r="BQ56" s="64">
        <f>NDMC!BQ12</f>
        <v>33</v>
      </c>
      <c r="BR56" s="64">
        <f>NDMC!BR12</f>
        <v>400</v>
      </c>
      <c r="BS56" s="64">
        <f>NDMC!BS12</f>
        <v>400</v>
      </c>
      <c r="BT56" s="64">
        <f>NDMC!BT12</f>
        <v>1</v>
      </c>
      <c r="BU56" s="64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8"/>
      <c r="N57" s="30"/>
      <c r="O57" s="63"/>
      <c r="P57" s="72"/>
      <c r="Q57" s="30"/>
      <c r="R57" s="64"/>
      <c r="S57" s="64"/>
      <c r="T57" s="64"/>
      <c r="U57" s="64"/>
      <c r="V57" s="64"/>
      <c r="W57" s="64"/>
      <c r="X57" s="30"/>
      <c r="Y57" s="70"/>
      <c r="Z57" s="129"/>
      <c r="AA57" s="53"/>
      <c r="AB57" s="64" t="str">
        <f>NDMC!AB13</f>
        <v>H.LANE</v>
      </c>
      <c r="AC57" s="4">
        <f t="shared" si="12"/>
        <v>122099</v>
      </c>
      <c r="AD57" s="61">
        <f>NDMC!AD13</f>
        <v>119428</v>
      </c>
      <c r="AE57" s="61">
        <f>NDMC!AE13</f>
        <v>0</v>
      </c>
      <c r="AF57" s="61">
        <f>NDMC!AF13</f>
        <v>0</v>
      </c>
      <c r="AG57" s="61">
        <f>NDMC!AG13</f>
        <v>0</v>
      </c>
      <c r="AH57" s="61">
        <f>NDMC!AH13</f>
        <v>0</v>
      </c>
      <c r="AI57" s="61">
        <f>NDMC!AI13</f>
        <v>0</v>
      </c>
      <c r="AJ57" s="61">
        <f>NDMC!AJ13</f>
        <v>0</v>
      </c>
      <c r="AK57" s="61">
        <f>NDMC!AK13</f>
        <v>0</v>
      </c>
      <c r="AL57" s="61">
        <f>NDMC!AL13</f>
        <v>0</v>
      </c>
      <c r="AM57" s="61">
        <f>NDMC!AM13</f>
        <v>0</v>
      </c>
      <c r="AN57" s="61">
        <f>NDMC!AN13</f>
        <v>0</v>
      </c>
      <c r="AO57" s="60">
        <f>NDMC!AO13</f>
        <v>0</v>
      </c>
      <c r="AP57" s="60">
        <f>NDMC!AP13</f>
        <v>0</v>
      </c>
      <c r="AQ57" s="60">
        <f>NDMC!AQ13</f>
        <v>0</v>
      </c>
      <c r="AR57" s="60">
        <f>NDMC!AR13</f>
        <v>0</v>
      </c>
      <c r="AS57" s="60">
        <f>NDMC!AS13</f>
        <v>0</v>
      </c>
      <c r="AT57" s="62">
        <f>NDMC!AT13</f>
        <v>0</v>
      </c>
      <c r="AU57" s="62">
        <f>NDMC!AU13</f>
        <v>0</v>
      </c>
      <c r="AV57" s="62">
        <f>NDMC!AV13</f>
        <v>0</v>
      </c>
      <c r="AW57" s="62">
        <f>NDMC!AW13</f>
        <v>0</v>
      </c>
      <c r="AX57" s="62">
        <f>NDMC!AX13</f>
        <v>0</v>
      </c>
      <c r="AY57" s="62">
        <f>NDMC!AY13</f>
        <v>0</v>
      </c>
      <c r="AZ57" s="62">
        <f>NDMC!AZ13</f>
        <v>0</v>
      </c>
      <c r="BA57" s="62">
        <f>NDMC!BA13</f>
        <v>0</v>
      </c>
      <c r="BB57" s="62">
        <f>NDMC!BB13</f>
        <v>0</v>
      </c>
      <c r="BC57" s="62">
        <f>NDMC!BC13</f>
        <v>0</v>
      </c>
      <c r="BD57" s="62">
        <f>NDMC!BD13</f>
        <v>0</v>
      </c>
      <c r="BE57" s="62">
        <f>NDMC!BE13</f>
        <v>0</v>
      </c>
      <c r="BF57" s="62">
        <f>NDMC!BF13</f>
        <v>0</v>
      </c>
      <c r="BG57" s="62">
        <f>NDMC!BG13</f>
        <v>0</v>
      </c>
      <c r="BH57" s="62">
        <f>NDMC!BH13</f>
        <v>0</v>
      </c>
      <c r="BI57" s="62">
        <f>NDMC!BI13</f>
        <v>122099</v>
      </c>
      <c r="BJ57" s="4"/>
      <c r="BK57" s="64" t="s">
        <v>504</v>
      </c>
      <c r="BL57" s="72" t="str">
        <f>NDMC!BL13</f>
        <v>DVB-367</v>
      </c>
      <c r="BM57" s="64">
        <f>NDMC!BM13</f>
        <v>0</v>
      </c>
      <c r="BN57" s="64" t="str">
        <f>NDMC!BN13</f>
        <v>Secure</v>
      </c>
      <c r="BO57" s="64" t="str">
        <f>NDMC!BO13</f>
        <v>MWH</v>
      </c>
      <c r="BP57" s="64">
        <f>NDMC!BP13</f>
        <v>33</v>
      </c>
      <c r="BQ57" s="64">
        <f>NDMC!BQ13</f>
        <v>33</v>
      </c>
      <c r="BR57" s="64">
        <f>NDMC!BR13</f>
        <v>400</v>
      </c>
      <c r="BS57" s="64">
        <f>NDMC!BS13</f>
        <v>400</v>
      </c>
      <c r="BT57" s="64">
        <f>NDMC!BT13</f>
        <v>1</v>
      </c>
      <c r="BU57" s="64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8"/>
      <c r="N58" s="30"/>
      <c r="O58" s="208" t="s">
        <v>150</v>
      </c>
      <c r="P58" s="72"/>
      <c r="Q58" s="30"/>
      <c r="R58" s="64"/>
      <c r="S58" s="64"/>
      <c r="T58" s="64"/>
      <c r="U58" s="64"/>
      <c r="V58" s="64"/>
      <c r="W58" s="64"/>
      <c r="X58" s="30"/>
      <c r="Y58" s="70"/>
      <c r="Z58" s="129"/>
      <c r="AA58" s="53">
        <v>34</v>
      </c>
      <c r="AB58" s="64" t="str">
        <f>NDMC!AB14</f>
        <v>66 KV BD MARG-I</v>
      </c>
      <c r="AC58" s="4">
        <f t="shared" si="12"/>
        <v>93890</v>
      </c>
      <c r="AD58" s="61">
        <f>NDMC!AD14</f>
        <v>91525</v>
      </c>
      <c r="AE58" s="61">
        <f>NDMC!AE14</f>
        <v>0</v>
      </c>
      <c r="AF58" s="61">
        <f>NDMC!AF14</f>
        <v>0</v>
      </c>
      <c r="AG58" s="61">
        <f>NDMC!AG14</f>
        <v>0</v>
      </c>
      <c r="AH58" s="61">
        <f>NDMC!AH14</f>
        <v>0</v>
      </c>
      <c r="AI58" s="61">
        <f>NDMC!AI14</f>
        <v>0</v>
      </c>
      <c r="AJ58" s="61">
        <f>NDMC!AJ14</f>
        <v>0</v>
      </c>
      <c r="AK58" s="61">
        <f>NDMC!AK14</f>
        <v>0</v>
      </c>
      <c r="AL58" s="61">
        <f>NDMC!AL14</f>
        <v>0</v>
      </c>
      <c r="AM58" s="61">
        <f>NDMC!AM14</f>
        <v>0</v>
      </c>
      <c r="AN58" s="61">
        <f>NDMC!AN14</f>
        <v>0</v>
      </c>
      <c r="AO58" s="60">
        <f>NDMC!AO14</f>
        <v>0</v>
      </c>
      <c r="AP58" s="60">
        <f>NDMC!AP14</f>
        <v>0</v>
      </c>
      <c r="AQ58" s="60">
        <f>NDMC!AQ14</f>
        <v>0</v>
      </c>
      <c r="AR58" s="60">
        <f>NDMC!AR14</f>
        <v>0</v>
      </c>
      <c r="AS58" s="60">
        <f>NDMC!AS14</f>
        <v>0</v>
      </c>
      <c r="AT58" s="62">
        <f>NDMC!AT14</f>
        <v>0</v>
      </c>
      <c r="AU58" s="62">
        <f>NDMC!AU14</f>
        <v>0</v>
      </c>
      <c r="AV58" s="62">
        <f>NDMC!AV14</f>
        <v>0</v>
      </c>
      <c r="AW58" s="62">
        <f>NDMC!AW14</f>
        <v>0</v>
      </c>
      <c r="AX58" s="62">
        <f>NDMC!AX14</f>
        <v>0</v>
      </c>
      <c r="AY58" s="62">
        <f>NDMC!AY14</f>
        <v>0</v>
      </c>
      <c r="AZ58" s="62">
        <f>NDMC!AZ14</f>
        <v>0</v>
      </c>
      <c r="BA58" s="62">
        <f>NDMC!BA14</f>
        <v>0</v>
      </c>
      <c r="BB58" s="62">
        <f>NDMC!BB14</f>
        <v>0</v>
      </c>
      <c r="BC58" s="62">
        <f>NDMC!BC14</f>
        <v>0</v>
      </c>
      <c r="BD58" s="62">
        <f>NDMC!BD14</f>
        <v>0</v>
      </c>
      <c r="BE58" s="62">
        <f>NDMC!BE14</f>
        <v>0</v>
      </c>
      <c r="BF58" s="62">
        <f>NDMC!BF14</f>
        <v>0</v>
      </c>
      <c r="BG58" s="62">
        <f>NDMC!BG14</f>
        <v>0</v>
      </c>
      <c r="BH58" s="62">
        <f>NDMC!BH14</f>
        <v>0</v>
      </c>
      <c r="BI58" s="62">
        <f>NDMC!BI14</f>
        <v>93890</v>
      </c>
      <c r="BJ58" s="4"/>
      <c r="BK58" s="64" t="s">
        <v>505</v>
      </c>
      <c r="BL58" s="72" t="str">
        <f>NDMC!BL14</f>
        <v>DVB-610</v>
      </c>
      <c r="BM58" s="64">
        <f>NDMC!BM14</f>
        <v>0</v>
      </c>
      <c r="BN58" s="64" t="str">
        <f>NDMC!BN14</f>
        <v>Secure</v>
      </c>
      <c r="BO58" s="64" t="str">
        <f>NDMC!BO14</f>
        <v>MWH</v>
      </c>
      <c r="BP58" s="64">
        <f>NDMC!BP14</f>
        <v>66</v>
      </c>
      <c r="BQ58" s="64">
        <f>NDMC!BQ14</f>
        <v>66</v>
      </c>
      <c r="BR58" s="64">
        <f>NDMC!BR14</f>
        <v>400</v>
      </c>
      <c r="BS58" s="64">
        <f>NDMC!BS14</f>
        <v>400</v>
      </c>
      <c r="BT58" s="64">
        <f>NDMC!BT14</f>
        <v>1</v>
      </c>
      <c r="BU58" s="64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79" t="s">
        <v>186</v>
      </c>
      <c r="P59" s="72">
        <v>4864843</v>
      </c>
      <c r="Q59" s="30" t="e">
        <v>#REF!</v>
      </c>
      <c r="R59" s="30" t="s">
        <v>659</v>
      </c>
      <c r="S59" s="59" t="s">
        <v>699</v>
      </c>
      <c r="T59" s="64">
        <v>-1000</v>
      </c>
      <c r="U59" s="30">
        <v>34654</v>
      </c>
      <c r="V59" s="30">
        <v>34109</v>
      </c>
      <c r="W59" s="64">
        <f>U59-V59</f>
        <v>545</v>
      </c>
      <c r="X59" s="64">
        <f>T59*W59</f>
        <v>-545000</v>
      </c>
      <c r="Y59" s="96">
        <f>IF(S59="Kvarh(Lag)",X59/1000000,X59/1000)</f>
        <v>-0.545</v>
      </c>
      <c r="Z59" s="129"/>
      <c r="AA59" s="53"/>
      <c r="AB59" s="64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4"/>
      <c r="BL59" s="72"/>
      <c r="BM59" s="64"/>
      <c r="BN59" s="64"/>
      <c r="BO59" s="64"/>
      <c r="BP59" s="64"/>
      <c r="BQ59" s="64"/>
      <c r="BR59" s="64"/>
      <c r="BS59" s="64"/>
      <c r="BT59" s="64"/>
      <c r="BU59" s="64"/>
      <c r="BV59" s="30"/>
      <c r="BW59" s="30"/>
      <c r="BX59" s="64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3" t="s">
        <v>344</v>
      </c>
      <c r="P60" s="72">
        <v>4864844</v>
      </c>
      <c r="Q60" s="30" t="e">
        <v>#REF!</v>
      </c>
      <c r="R60" s="64" t="s">
        <v>659</v>
      </c>
      <c r="S60" s="59" t="s">
        <v>699</v>
      </c>
      <c r="T60" s="64">
        <v>-1000</v>
      </c>
      <c r="U60" s="30">
        <v>24165</v>
      </c>
      <c r="V60" s="30">
        <v>23648</v>
      </c>
      <c r="W60" s="64">
        <f>U60-V60</f>
        <v>517</v>
      </c>
      <c r="X60" s="64">
        <f>T60*W60</f>
        <v>-517000</v>
      </c>
      <c r="Y60" s="96">
        <f>IF(S60="Kvarh(Lag)",X60/1000000,X60/1000)</f>
        <v>-0.517</v>
      </c>
      <c r="Z60" s="142"/>
      <c r="AA60" s="53"/>
      <c r="AB60" s="64" t="s">
        <v>468</v>
      </c>
      <c r="AC60" s="4">
        <f>BI60</f>
        <v>407982</v>
      </c>
      <c r="AD60" s="61">
        <f>BRPL!AD59</f>
        <v>397270</v>
      </c>
      <c r="AE60" s="61">
        <f>BRPL!AE59</f>
        <v>0</v>
      </c>
      <c r="AF60" s="61">
        <f>BRPL!AF59</f>
        <v>0</v>
      </c>
      <c r="AG60" s="61">
        <f>BRPL!AG59</f>
        <v>0</v>
      </c>
      <c r="AH60" s="61">
        <f>BRPL!AH59</f>
        <v>0</v>
      </c>
      <c r="AI60" s="61">
        <f>BRPL!AI59</f>
        <v>0</v>
      </c>
      <c r="AJ60" s="61">
        <f>BRPL!AJ59</f>
        <v>0</v>
      </c>
      <c r="AK60" s="61">
        <f>BRPL!AK59</f>
        <v>0</v>
      </c>
      <c r="AL60" s="61">
        <f>BRPL!AL59</f>
        <v>0</v>
      </c>
      <c r="AM60" s="61">
        <f>BRPL!AM59</f>
        <v>0</v>
      </c>
      <c r="AN60" s="61">
        <f>BRPL!AN59</f>
        <v>0</v>
      </c>
      <c r="AO60" s="61">
        <f>BRPL!AO59</f>
        <v>0</v>
      </c>
      <c r="AP60" s="61">
        <f>BRPL!AP59</f>
        <v>0</v>
      </c>
      <c r="AQ60" s="61">
        <f>BRPL!AQ59</f>
        <v>0</v>
      </c>
      <c r="AR60" s="61">
        <f>BRPL!AR59</f>
        <v>0</v>
      </c>
      <c r="AS60" s="61">
        <f>BRPL!AS59</f>
        <v>0</v>
      </c>
      <c r="AT60" s="61">
        <f>BRPL!AT59</f>
        <v>0</v>
      </c>
      <c r="AU60" s="61">
        <f>BRPL!AU59</f>
        <v>0</v>
      </c>
      <c r="AV60" s="61">
        <f>BRPL!AV59</f>
        <v>0</v>
      </c>
      <c r="AW60" s="61">
        <f>BRPL!AW59</f>
        <v>0</v>
      </c>
      <c r="AX60" s="61">
        <f>BRPL!AX59</f>
        <v>0</v>
      </c>
      <c r="AY60" s="61">
        <f>BRPL!AY59</f>
        <v>0</v>
      </c>
      <c r="AZ60" s="61">
        <f>BRPL!AZ59</f>
        <v>0</v>
      </c>
      <c r="BA60" s="61">
        <f>BRPL!BA59</f>
        <v>0</v>
      </c>
      <c r="BB60" s="61">
        <f>BRPL!BB59</f>
        <v>0</v>
      </c>
      <c r="BC60" s="61">
        <f>BRPL!BC59</f>
        <v>0</v>
      </c>
      <c r="BD60" s="61">
        <f>BRPL!BD59</f>
        <v>0</v>
      </c>
      <c r="BE60" s="61">
        <f>BRPL!BE59</f>
        <v>0</v>
      </c>
      <c r="BF60" s="61">
        <f>BRPL!BF59</f>
        <v>0</v>
      </c>
      <c r="BG60" s="61">
        <f>BRPL!BG59</f>
        <v>0</v>
      </c>
      <c r="BH60" s="61">
        <f>BRPL!BH59</f>
        <v>0</v>
      </c>
      <c r="BI60" s="61">
        <f>BRPL!BI59</f>
        <v>407982</v>
      </c>
      <c r="BJ60" s="4"/>
      <c r="BK60" s="64" t="s">
        <v>497</v>
      </c>
      <c r="BL60" s="72" t="str">
        <f>BRPL!BM59</f>
        <v>DVB-619</v>
      </c>
      <c r="BM60" s="64">
        <f>BRPL!BN59</f>
        <v>0</v>
      </c>
      <c r="BN60" s="64" t="str">
        <f>BRPL!BO59</f>
        <v>SECURE</v>
      </c>
      <c r="BO60" s="64" t="str">
        <f>BRPL!BP59</f>
        <v>MWH</v>
      </c>
      <c r="BP60" s="64">
        <f>BRPL!BQ59</f>
        <v>66</v>
      </c>
      <c r="BQ60" s="64">
        <f>BRPL!BR59</f>
        <v>66</v>
      </c>
      <c r="BR60" s="64">
        <f>BRPL!BS59</f>
        <v>800</v>
      </c>
      <c r="BS60" s="64">
        <f>BRPL!BT59</f>
        <v>800</v>
      </c>
      <c r="BT60" s="64">
        <f>BRPL!BU59</f>
        <v>1</v>
      </c>
      <c r="BU60" s="64">
        <f>BRPL!BV59</f>
        <v>1</v>
      </c>
      <c r="BV60" s="64">
        <f>BRPL!BW59</f>
        <v>1</v>
      </c>
      <c r="BW60" s="64">
        <f>BRPL!BX59</f>
        <v>1</v>
      </c>
      <c r="BX60" s="64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4" customFormat="1" ht="9.75" customHeight="1">
      <c r="H61" s="86"/>
      <c r="N61" s="30"/>
      <c r="O61" s="208" t="s">
        <v>466</v>
      </c>
      <c r="P61" s="72"/>
      <c r="Q61" s="30"/>
      <c r="R61" s="64"/>
      <c r="S61" s="64"/>
      <c r="T61" s="64"/>
      <c r="U61" s="64"/>
      <c r="V61" s="64"/>
      <c r="W61" s="64"/>
      <c r="X61" s="30"/>
      <c r="Y61" s="70"/>
      <c r="Z61" s="142"/>
      <c r="AA61" s="115"/>
      <c r="AB61" s="64" t="s">
        <v>469</v>
      </c>
      <c r="AC61" s="64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4"/>
      <c r="BK61" s="64" t="s">
        <v>498</v>
      </c>
      <c r="BL61" s="72" t="str">
        <f>BRPL!BM60</f>
        <v>DVB-621</v>
      </c>
      <c r="BM61" s="64">
        <f>BRPL!BN60</f>
        <v>0</v>
      </c>
      <c r="BN61" s="64" t="str">
        <f>BRPL!BO60</f>
        <v>SECURE</v>
      </c>
      <c r="BO61" s="64" t="str">
        <f>BRPL!BP60</f>
        <v>MWH</v>
      </c>
      <c r="BP61" s="64">
        <f>BRPL!BQ60</f>
        <v>66</v>
      </c>
      <c r="BQ61" s="64">
        <f>BRPL!BR60</f>
        <v>66</v>
      </c>
      <c r="BR61" s="64">
        <f>BRPL!BS60</f>
        <v>800</v>
      </c>
      <c r="BS61" s="64">
        <f>BRPL!BT60</f>
        <v>800</v>
      </c>
      <c r="BT61" s="64">
        <f>BRPL!BU60</f>
        <v>1</v>
      </c>
      <c r="BU61" s="64">
        <f>BRPL!BV60</f>
        <v>1</v>
      </c>
      <c r="BV61" s="64">
        <f>BRPL!BW60</f>
        <v>1</v>
      </c>
      <c r="BW61" s="64">
        <f>BRPL!BX60</f>
        <v>1</v>
      </c>
      <c r="BX61" s="64"/>
      <c r="BY61" s="64"/>
      <c r="BZ61" s="30"/>
      <c r="CA61" s="30"/>
      <c r="CB61" s="30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</row>
    <row r="62" spans="8:111" s="15" customFormat="1" ht="9.75" customHeight="1">
      <c r="H62" s="14"/>
      <c r="N62" s="30">
        <v>42</v>
      </c>
      <c r="O62" s="63" t="s">
        <v>543</v>
      </c>
      <c r="P62" s="72">
        <v>4865169</v>
      </c>
      <c r="Q62" s="30" t="e">
        <v>#REF!</v>
      </c>
      <c r="R62" s="64" t="s">
        <v>659</v>
      </c>
      <c r="S62" s="59" t="s">
        <v>699</v>
      </c>
      <c r="T62" s="64">
        <v>-1000</v>
      </c>
      <c r="U62" s="30">
        <v>70227</v>
      </c>
      <c r="V62" s="30">
        <v>68736</v>
      </c>
      <c r="W62" s="64">
        <f>U62-V62</f>
        <v>1491</v>
      </c>
      <c r="X62" s="64">
        <f>T62*W62</f>
        <v>-1491000</v>
      </c>
      <c r="Y62" s="96">
        <f>IF(S62="Kvarh(Lag)",X62/1000000,X62/1000)</f>
        <v>-1.491</v>
      </c>
      <c r="Z62" s="142"/>
      <c r="AA62" s="53"/>
      <c r="AB62" s="64" t="s">
        <v>506</v>
      </c>
      <c r="AC62" s="4">
        <f>BI62</f>
        <v>0</v>
      </c>
      <c r="AD62" s="61">
        <f>BRPL!AD61</f>
        <v>0</v>
      </c>
      <c r="AE62" s="61">
        <f>BRPL!AE61</f>
        <v>0</v>
      </c>
      <c r="AF62" s="61">
        <f>BRPL!AF61</f>
        <v>0</v>
      </c>
      <c r="AG62" s="61">
        <f>BRPL!AG61</f>
        <v>0</v>
      </c>
      <c r="AH62" s="61">
        <f>BRPL!AH61</f>
        <v>0</v>
      </c>
      <c r="AI62" s="61">
        <f>BRPL!AI61</f>
        <v>0</v>
      </c>
      <c r="AJ62" s="61">
        <f>BRPL!AJ61</f>
        <v>0</v>
      </c>
      <c r="AK62" s="61">
        <f>BRPL!AK61</f>
        <v>0</v>
      </c>
      <c r="AL62" s="61">
        <f>BRPL!AL61</f>
        <v>0</v>
      </c>
      <c r="AM62" s="61">
        <f>BRPL!AM61</f>
        <v>0</v>
      </c>
      <c r="AN62" s="61">
        <f>BRPL!AN61</f>
        <v>0</v>
      </c>
      <c r="AO62" s="61">
        <f>BRPL!AO61</f>
        <v>0</v>
      </c>
      <c r="AP62" s="61">
        <f>BRPL!AP61</f>
        <v>0</v>
      </c>
      <c r="AQ62" s="61">
        <f>BRPL!AQ61</f>
        <v>0</v>
      </c>
      <c r="AR62" s="61">
        <f>BRPL!AR61</f>
        <v>0</v>
      </c>
      <c r="AS62" s="61">
        <f>BRPL!AS61</f>
        <v>0</v>
      </c>
      <c r="AT62" s="61">
        <f>BRPL!AT61</f>
        <v>0</v>
      </c>
      <c r="AU62" s="61">
        <f>BRPL!AU61</f>
        <v>0</v>
      </c>
      <c r="AV62" s="61">
        <f>BRPL!AV61</f>
        <v>0</v>
      </c>
      <c r="AW62" s="61">
        <f>BRPL!AW61</f>
        <v>0</v>
      </c>
      <c r="AX62" s="61">
        <f>BRPL!AX61</f>
        <v>0</v>
      </c>
      <c r="AY62" s="61">
        <f>BRPL!AY61</f>
        <v>0</v>
      </c>
      <c r="AZ62" s="61">
        <f>BRPL!AZ61</f>
        <v>0</v>
      </c>
      <c r="BA62" s="61">
        <f>BRPL!BA61</f>
        <v>0</v>
      </c>
      <c r="BB62" s="61">
        <f>BRPL!BB61</f>
        <v>0</v>
      </c>
      <c r="BC62" s="61">
        <f>BRPL!BC61</f>
        <v>0</v>
      </c>
      <c r="BD62" s="61">
        <f>BRPL!BD61</f>
        <v>0</v>
      </c>
      <c r="BE62" s="61">
        <f>BRPL!BE61</f>
        <v>0</v>
      </c>
      <c r="BF62" s="61">
        <f>BRPL!BF61</f>
        <v>0</v>
      </c>
      <c r="BG62" s="61">
        <f>BRPL!BG61</f>
        <v>0</v>
      </c>
      <c r="BH62" s="61">
        <f>BRPL!BH61</f>
        <v>0</v>
      </c>
      <c r="BI62" s="61">
        <f>BRPL!BI61</f>
        <v>0</v>
      </c>
      <c r="BJ62" s="4"/>
      <c r="BK62" s="64" t="s">
        <v>662</v>
      </c>
      <c r="BL62" s="72">
        <f>BRPL!BM61</f>
        <v>4864951</v>
      </c>
      <c r="BM62" s="64">
        <f>BRPL!BN61</f>
        <v>0</v>
      </c>
      <c r="BN62" s="64" t="str">
        <f>BRPL!BO61</f>
        <v>ELSTER</v>
      </c>
      <c r="BO62" s="64" t="str">
        <f>BRPL!BP61</f>
        <v>KWH</v>
      </c>
      <c r="BP62" s="64">
        <f>BRPL!BQ61</f>
        <v>66</v>
      </c>
      <c r="BQ62" s="64">
        <f>BRPL!BR61</f>
        <v>66</v>
      </c>
      <c r="BR62" s="64">
        <f>BRPL!BS61</f>
        <v>800</v>
      </c>
      <c r="BS62" s="64">
        <f>BRPL!BT61</f>
        <v>800</v>
      </c>
      <c r="BT62" s="64">
        <f>BRPL!BU61</f>
        <v>1000</v>
      </c>
      <c r="BU62" s="64">
        <f>BRPL!BV61</f>
        <v>1</v>
      </c>
      <c r="BV62" s="64">
        <f>BRPL!BW61</f>
        <v>1</v>
      </c>
      <c r="BW62" s="64">
        <f>BRPL!BX61</f>
        <v>1000</v>
      </c>
      <c r="BX62" s="64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3" t="s">
        <v>104</v>
      </c>
      <c r="P63" s="72"/>
      <c r="Q63" s="30"/>
      <c r="R63" s="64"/>
      <c r="S63" s="64"/>
      <c r="T63" s="64"/>
      <c r="U63" s="64"/>
      <c r="V63" s="64"/>
      <c r="W63" s="64"/>
      <c r="X63" s="30"/>
      <c r="Y63" s="70"/>
      <c r="Z63" s="142"/>
      <c r="AA63" s="53"/>
      <c r="AB63" s="64" t="s">
        <v>507</v>
      </c>
      <c r="AC63" s="4">
        <f>BI63</f>
        <v>0</v>
      </c>
      <c r="AD63" s="61">
        <f>BRPL!AD62</f>
        <v>0</v>
      </c>
      <c r="AE63" s="61">
        <f>BRPL!AE62</f>
        <v>0</v>
      </c>
      <c r="AF63" s="61">
        <f>BRPL!AF62</f>
        <v>0</v>
      </c>
      <c r="AG63" s="61">
        <f>BRPL!AG62</f>
        <v>0</v>
      </c>
      <c r="AH63" s="61">
        <f>BRPL!AH62</f>
        <v>0</v>
      </c>
      <c r="AI63" s="61">
        <f>BRPL!AI62</f>
        <v>0</v>
      </c>
      <c r="AJ63" s="61">
        <f>BRPL!AJ62</f>
        <v>0</v>
      </c>
      <c r="AK63" s="61">
        <f>BRPL!AK62</f>
        <v>0</v>
      </c>
      <c r="AL63" s="61">
        <f>BRPL!AL62</f>
        <v>0</v>
      </c>
      <c r="AM63" s="61">
        <f>BRPL!AM62</f>
        <v>0</v>
      </c>
      <c r="AN63" s="61">
        <f>BRPL!AN62</f>
        <v>0</v>
      </c>
      <c r="AO63" s="61">
        <f>BRPL!AO62</f>
        <v>0</v>
      </c>
      <c r="AP63" s="61">
        <f>BRPL!AP62</f>
        <v>0</v>
      </c>
      <c r="AQ63" s="61">
        <f>BRPL!AQ62</f>
        <v>0</v>
      </c>
      <c r="AR63" s="61">
        <f>BRPL!AR62</f>
        <v>0</v>
      </c>
      <c r="AS63" s="61">
        <f>BRPL!AS62</f>
        <v>0</v>
      </c>
      <c r="AT63" s="61">
        <f>BRPL!AT62</f>
        <v>0</v>
      </c>
      <c r="AU63" s="61">
        <f>BRPL!AU62</f>
        <v>0</v>
      </c>
      <c r="AV63" s="61">
        <f>BRPL!AV62</f>
        <v>0</v>
      </c>
      <c r="AW63" s="61">
        <f>BRPL!AW62</f>
        <v>0</v>
      </c>
      <c r="AX63" s="61">
        <f>BRPL!AX62</f>
        <v>0</v>
      </c>
      <c r="AY63" s="61">
        <f>BRPL!AY62</f>
        <v>0</v>
      </c>
      <c r="AZ63" s="61">
        <f>BRPL!AZ62</f>
        <v>0</v>
      </c>
      <c r="BA63" s="61">
        <f>BRPL!BA62</f>
        <v>0</v>
      </c>
      <c r="BB63" s="61">
        <f>BRPL!BB62</f>
        <v>0</v>
      </c>
      <c r="BC63" s="61">
        <f>BRPL!BC62</f>
        <v>0</v>
      </c>
      <c r="BD63" s="61">
        <f>BRPL!BD62</f>
        <v>0</v>
      </c>
      <c r="BE63" s="61">
        <f>BRPL!BE62</f>
        <v>0</v>
      </c>
      <c r="BF63" s="61">
        <f>BRPL!BF62</f>
        <v>0</v>
      </c>
      <c r="BG63" s="61">
        <f>BRPL!BG62</f>
        <v>0</v>
      </c>
      <c r="BH63" s="61">
        <f>BRPL!BH62</f>
        <v>0</v>
      </c>
      <c r="BI63" s="61">
        <f>BRPL!BI62</f>
        <v>0</v>
      </c>
      <c r="BJ63" s="4"/>
      <c r="BK63" s="64" t="s">
        <v>663</v>
      </c>
      <c r="BL63" s="72">
        <f>BRPL!BM62</f>
        <v>4864952</v>
      </c>
      <c r="BM63" s="64">
        <f>BRPL!BN62</f>
        <v>0</v>
      </c>
      <c r="BN63" s="64" t="str">
        <f>BRPL!BO62</f>
        <v>ELSTER</v>
      </c>
      <c r="BO63" s="64" t="str">
        <f>BRPL!BP62</f>
        <v>KWH</v>
      </c>
      <c r="BP63" s="64">
        <f>BRPL!BQ62</f>
        <v>66</v>
      </c>
      <c r="BQ63" s="64">
        <f>BRPL!BR62</f>
        <v>66</v>
      </c>
      <c r="BR63" s="64">
        <f>BRPL!BS62</f>
        <v>800</v>
      </c>
      <c r="BS63" s="64">
        <f>BRPL!BT62</f>
        <v>800</v>
      </c>
      <c r="BT63" s="64">
        <f>BRPL!BU62</f>
        <v>1000</v>
      </c>
      <c r="BU63" s="64">
        <f>BRPL!BV62</f>
        <v>1</v>
      </c>
      <c r="BV63" s="64">
        <f>BRPL!BW62</f>
        <v>1</v>
      </c>
      <c r="BW63" s="64">
        <f>BRPL!BX62</f>
        <v>1000</v>
      </c>
      <c r="BX63" s="64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4" t="s">
        <v>61</v>
      </c>
      <c r="P64" s="72"/>
      <c r="Q64" s="30"/>
      <c r="R64" s="30"/>
      <c r="S64" s="30"/>
      <c r="T64" s="64"/>
      <c r="U64" s="30"/>
      <c r="V64" s="30"/>
      <c r="W64" s="30"/>
      <c r="X64" s="30"/>
      <c r="Y64" s="70"/>
      <c r="Z64" s="129"/>
      <c r="AA64" s="54"/>
      <c r="AB64" s="84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4" t="s">
        <v>109</v>
      </c>
      <c r="BL64" s="72"/>
      <c r="BM64" s="64"/>
      <c r="BN64" s="64"/>
      <c r="BO64" s="64"/>
      <c r="BP64" s="64"/>
      <c r="BQ64" s="64"/>
      <c r="BR64" s="64"/>
      <c r="BS64" s="64"/>
      <c r="BT64" s="64"/>
      <c r="BU64" s="64"/>
      <c r="BV64" s="30"/>
      <c r="BW64" s="30"/>
      <c r="BX64" s="64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3" t="s">
        <v>62</v>
      </c>
      <c r="P65" s="72">
        <v>4864840</v>
      </c>
      <c r="Q65" s="30" t="e">
        <v>#REF!</v>
      </c>
      <c r="R65" s="64" t="s">
        <v>659</v>
      </c>
      <c r="S65" s="59" t="s">
        <v>699</v>
      </c>
      <c r="T65" s="64">
        <v>1000</v>
      </c>
      <c r="U65" s="30">
        <v>50946</v>
      </c>
      <c r="V65" s="30">
        <v>50099</v>
      </c>
      <c r="W65" s="64">
        <f>U65-V65</f>
        <v>847</v>
      </c>
      <c r="X65" s="64">
        <f>T65*W65</f>
        <v>847000</v>
      </c>
      <c r="Y65" s="96">
        <f>IF(S65="Kvarh(Lag)",X65/1000000,X65/1000)</f>
        <v>0.847</v>
      </c>
      <c r="Z65" s="142"/>
      <c r="AA65" s="53"/>
      <c r="AB65" s="64" t="s">
        <v>490</v>
      </c>
      <c r="AC65" s="4">
        <f>BI65</f>
        <v>59740</v>
      </c>
      <c r="AD65" s="61">
        <f>NDPL!AC56</f>
        <v>59382</v>
      </c>
      <c r="AE65" s="61">
        <f>NDPL!AD56</f>
        <v>0</v>
      </c>
      <c r="AF65" s="61">
        <f>NDPL!AE56</f>
        <v>0</v>
      </c>
      <c r="AG65" s="61">
        <f>NDPL!AF56</f>
        <v>0</v>
      </c>
      <c r="AH65" s="61">
        <f>NDPL!AG56</f>
        <v>0</v>
      </c>
      <c r="AI65" s="61">
        <f>NDPL!AH56</f>
        <v>0</v>
      </c>
      <c r="AJ65" s="61">
        <f>NDPL!AI56</f>
        <v>0</v>
      </c>
      <c r="AK65" s="61">
        <f>NDPL!AJ56</f>
        <v>0</v>
      </c>
      <c r="AL65" s="61">
        <f>NDPL!AK56</f>
        <v>0</v>
      </c>
      <c r="AM65" s="62">
        <f>NDPL!AL56</f>
        <v>0</v>
      </c>
      <c r="AN65" s="62">
        <f>NDPL!AM56</f>
        <v>0</v>
      </c>
      <c r="AO65" s="60">
        <f>NDPL!AN56</f>
        <v>0</v>
      </c>
      <c r="AP65" s="60">
        <f>NDPL!AO56</f>
        <v>0</v>
      </c>
      <c r="AQ65" s="60">
        <f>NDPL!AP56</f>
        <v>0</v>
      </c>
      <c r="AR65" s="60">
        <f>NDPL!AQ56</f>
        <v>0</v>
      </c>
      <c r="AS65" s="60">
        <f>NDPL!AR56</f>
        <v>0</v>
      </c>
      <c r="AT65" s="62">
        <f>NDPL!AS56</f>
        <v>0</v>
      </c>
      <c r="AU65" s="62">
        <f>NDPL!AT56</f>
        <v>0</v>
      </c>
      <c r="AV65" s="62">
        <f>NDPL!AU56</f>
        <v>0</v>
      </c>
      <c r="AW65" s="62">
        <f>NDPL!AV56</f>
        <v>0</v>
      </c>
      <c r="AX65" s="62">
        <f>NDPL!AW56</f>
        <v>0</v>
      </c>
      <c r="AY65" s="62">
        <f>NDPL!AX56</f>
        <v>0</v>
      </c>
      <c r="AZ65" s="62">
        <f>NDPL!AY56</f>
        <v>0</v>
      </c>
      <c r="BA65" s="62">
        <f>NDPL!AZ56</f>
        <v>0</v>
      </c>
      <c r="BB65" s="62">
        <f>NDPL!BA56</f>
        <v>0</v>
      </c>
      <c r="BC65" s="62">
        <f>NDPL!BB56</f>
        <v>0</v>
      </c>
      <c r="BD65" s="62">
        <f>NDPL!BC56</f>
        <v>0</v>
      </c>
      <c r="BE65" s="62">
        <f>NDPL!BD56</f>
        <v>0</v>
      </c>
      <c r="BF65" s="62">
        <f>NDPL!BE56</f>
        <v>0</v>
      </c>
      <c r="BG65" s="62">
        <f>NDPL!BF56</f>
        <v>0</v>
      </c>
      <c r="BH65" s="62">
        <f>NDPL!BG56</f>
        <v>0</v>
      </c>
      <c r="BI65" s="62">
        <f>NDPL!BH56</f>
        <v>59740</v>
      </c>
      <c r="BJ65" s="4"/>
      <c r="BK65" s="64" t="s">
        <v>490</v>
      </c>
      <c r="BL65" s="72" t="str">
        <f>NDPL!BK56</f>
        <v>DVB-525</v>
      </c>
      <c r="BM65" s="64">
        <f>NDPL!BL56</f>
        <v>0</v>
      </c>
      <c r="BN65" s="64" t="str">
        <f>NDPL!BM56</f>
        <v>Secure</v>
      </c>
      <c r="BO65" s="64" t="str">
        <f>NDPL!BN56</f>
        <v>Mwh</v>
      </c>
      <c r="BP65" s="64">
        <f>NDPL!BO56</f>
        <v>33</v>
      </c>
      <c r="BQ65" s="64">
        <f>NDPL!BP56</f>
        <v>33</v>
      </c>
      <c r="BR65" s="64">
        <f>NDPL!BQ56</f>
        <v>800</v>
      </c>
      <c r="BS65" s="64">
        <f>NDPL!BR56</f>
        <v>800</v>
      </c>
      <c r="BT65" s="64">
        <f>NDPL!BS56</f>
        <v>1</v>
      </c>
      <c r="BU65" s="64">
        <f>NDPL!BT56</f>
        <v>1</v>
      </c>
      <c r="BV65" s="64">
        <f>NDPL!BU56</f>
        <v>1</v>
      </c>
      <c r="BW65" s="64">
        <f>NDPL!BV56</f>
        <v>1</v>
      </c>
      <c r="BX65" s="64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3" t="s">
        <v>63</v>
      </c>
      <c r="P66" s="72">
        <v>4864841</v>
      </c>
      <c r="Q66" s="30" t="e">
        <v>#REF!</v>
      </c>
      <c r="R66" s="64" t="s">
        <v>659</v>
      </c>
      <c r="S66" s="59" t="s">
        <v>699</v>
      </c>
      <c r="T66" s="64">
        <v>1000</v>
      </c>
      <c r="U66" s="30">
        <v>78364</v>
      </c>
      <c r="V66" s="30">
        <v>77080</v>
      </c>
      <c r="W66" s="64">
        <f>U66-V66</f>
        <v>1284</v>
      </c>
      <c r="X66" s="64">
        <f>T66*W66</f>
        <v>1284000</v>
      </c>
      <c r="Y66" s="96">
        <f>IF(S66="Kvarh(Lag)",X66/1000000,X66/1000)</f>
        <v>1.284</v>
      </c>
      <c r="Z66" s="142"/>
      <c r="AA66" s="115"/>
      <c r="AB66" s="64" t="s">
        <v>491</v>
      </c>
      <c r="AC66" s="4">
        <f>BI66</f>
        <v>167371</v>
      </c>
      <c r="AD66" s="61">
        <f>NDPL!AC57</f>
        <v>163259</v>
      </c>
      <c r="AE66" s="61">
        <f>NDPL!AD57</f>
        <v>0</v>
      </c>
      <c r="AF66" s="61">
        <f>NDPL!AE57</f>
        <v>0</v>
      </c>
      <c r="AG66" s="61">
        <f>NDPL!AF57</f>
        <v>0</v>
      </c>
      <c r="AH66" s="61">
        <f>NDPL!AG57</f>
        <v>0</v>
      </c>
      <c r="AI66" s="61">
        <f>NDPL!AH57</f>
        <v>0</v>
      </c>
      <c r="AJ66" s="61">
        <f>NDPL!AI57</f>
        <v>0</v>
      </c>
      <c r="AK66" s="61">
        <f>NDPL!AJ57</f>
        <v>0</v>
      </c>
      <c r="AL66" s="61">
        <f>NDPL!AK57</f>
        <v>0</v>
      </c>
      <c r="AM66" s="62">
        <f>NDPL!AL57</f>
        <v>0</v>
      </c>
      <c r="AN66" s="62">
        <f>NDPL!AM57</f>
        <v>0</v>
      </c>
      <c r="AO66" s="60">
        <f>NDPL!AN57</f>
        <v>0</v>
      </c>
      <c r="AP66" s="60">
        <f>NDPL!AO57</f>
        <v>0</v>
      </c>
      <c r="AQ66" s="60">
        <f>NDPL!AP57</f>
        <v>0</v>
      </c>
      <c r="AR66" s="60">
        <f>NDPL!AQ57</f>
        <v>0</v>
      </c>
      <c r="AS66" s="60">
        <f>NDPL!AR57</f>
        <v>0</v>
      </c>
      <c r="AT66" s="62">
        <f>NDPL!AS57</f>
        <v>0</v>
      </c>
      <c r="AU66" s="62">
        <f>NDPL!AT57</f>
        <v>0</v>
      </c>
      <c r="AV66" s="62">
        <f>NDPL!AU57</f>
        <v>0</v>
      </c>
      <c r="AW66" s="62">
        <f>NDPL!AV57</f>
        <v>0</v>
      </c>
      <c r="AX66" s="62">
        <f>NDPL!AW57</f>
        <v>0</v>
      </c>
      <c r="AY66" s="62">
        <f>NDPL!AX57</f>
        <v>0</v>
      </c>
      <c r="AZ66" s="62">
        <f>NDPL!AY57</f>
        <v>0</v>
      </c>
      <c r="BA66" s="62">
        <f>NDPL!AZ57</f>
        <v>0</v>
      </c>
      <c r="BB66" s="62">
        <f>NDPL!BA57</f>
        <v>0</v>
      </c>
      <c r="BC66" s="62">
        <f>NDPL!BB57</f>
        <v>0</v>
      </c>
      <c r="BD66" s="62">
        <f>NDPL!BC57</f>
        <v>0</v>
      </c>
      <c r="BE66" s="62">
        <f>NDPL!BD57</f>
        <v>0</v>
      </c>
      <c r="BF66" s="62">
        <f>NDPL!BE57</f>
        <v>0</v>
      </c>
      <c r="BG66" s="62">
        <f>NDPL!BF57</f>
        <v>0</v>
      </c>
      <c r="BH66" s="62">
        <f>NDPL!BG57</f>
        <v>0</v>
      </c>
      <c r="BI66" s="62">
        <f>NDPL!BH57</f>
        <v>167371</v>
      </c>
      <c r="BJ66" s="64"/>
      <c r="BK66" s="64" t="s">
        <v>491</v>
      </c>
      <c r="BL66" s="72" t="str">
        <f>NDPL!BK57</f>
        <v>DVB-542</v>
      </c>
      <c r="BM66" s="64">
        <f>NDPL!BL57</f>
        <v>0</v>
      </c>
      <c r="BN66" s="64" t="str">
        <f>NDPL!BM57</f>
        <v>Secure</v>
      </c>
      <c r="BO66" s="64" t="str">
        <f>NDPL!BN57</f>
        <v>Mwh</v>
      </c>
      <c r="BP66" s="64">
        <f>NDPL!BO57</f>
        <v>33</v>
      </c>
      <c r="BQ66" s="64">
        <f>NDPL!BP57</f>
        <v>33</v>
      </c>
      <c r="BR66" s="64">
        <f>NDPL!BQ57</f>
        <v>800</v>
      </c>
      <c r="BS66" s="64">
        <f>NDPL!BR57</f>
        <v>800</v>
      </c>
      <c r="BT66" s="64">
        <f>NDPL!BS57</f>
        <v>1</v>
      </c>
      <c r="BU66" s="64">
        <f>NDPL!BT57</f>
        <v>1</v>
      </c>
      <c r="BV66" s="64">
        <f>NDPL!BU57</f>
        <v>1</v>
      </c>
      <c r="BW66" s="64">
        <f>NDPL!BV57</f>
        <v>1</v>
      </c>
      <c r="BX66" s="64"/>
      <c r="BY66" s="64"/>
      <c r="BZ66" s="30"/>
      <c r="CA66" s="30"/>
      <c r="CB66" s="30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</row>
    <row r="67" spans="8:111" s="15" customFormat="1" ht="9.75" customHeight="1">
      <c r="H67" s="14"/>
      <c r="N67" s="30"/>
      <c r="O67" s="208" t="s">
        <v>80</v>
      </c>
      <c r="P67" s="72"/>
      <c r="Q67" s="30"/>
      <c r="R67" s="64"/>
      <c r="S67" s="64"/>
      <c r="T67" s="64"/>
      <c r="U67" s="64"/>
      <c r="V67" s="64"/>
      <c r="W67" s="64"/>
      <c r="X67" s="30"/>
      <c r="Y67" s="70"/>
      <c r="Z67" s="142"/>
      <c r="AA67" s="53"/>
      <c r="AB67" s="84" t="s">
        <v>466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4" t="s">
        <v>466</v>
      </c>
      <c r="BL67" s="72"/>
      <c r="BM67" s="64"/>
      <c r="BN67" s="64"/>
      <c r="BO67" s="64"/>
      <c r="BP67" s="64"/>
      <c r="BQ67" s="64"/>
      <c r="BR67" s="64"/>
      <c r="BS67" s="64"/>
      <c r="BT67" s="64"/>
      <c r="BU67" s="64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3" t="s">
        <v>681</v>
      </c>
      <c r="P68" s="72">
        <v>4865134</v>
      </c>
      <c r="Q68" s="30" t="e">
        <v>#REF!</v>
      </c>
      <c r="R68" s="64" t="s">
        <v>659</v>
      </c>
      <c r="S68" s="59" t="s">
        <v>699</v>
      </c>
      <c r="T68" s="64">
        <v>100</v>
      </c>
      <c r="U68" s="64">
        <v>73160</v>
      </c>
      <c r="V68" s="64">
        <v>73160</v>
      </c>
      <c r="W68" s="64">
        <f>U68-V68</f>
        <v>0</v>
      </c>
      <c r="X68" s="64">
        <f>T68*W68</f>
        <v>0</v>
      </c>
      <c r="Y68" s="96">
        <f>IF(S68="Kvarh(Lag)",X68/1000000,X68/1000)</f>
        <v>0</v>
      </c>
      <c r="Z68" s="142"/>
      <c r="AA68" s="53"/>
      <c r="AB68" s="64" t="s">
        <v>131</v>
      </c>
      <c r="AC68" s="62">
        <f>NDPL!AB59</f>
        <v>2924</v>
      </c>
      <c r="AD68" s="62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2" t="str">
        <f>NDPL!BJ59</f>
        <v>33KV PANDAV NAGAR</v>
      </c>
      <c r="BL68" s="245" t="str">
        <f>NDPL!BK59</f>
        <v>DVB-356</v>
      </c>
      <c r="BM68" s="62">
        <f>NDPL!BL59</f>
        <v>0</v>
      </c>
      <c r="BN68" s="62" t="str">
        <f>NDPL!BM59</f>
        <v>Secure</v>
      </c>
      <c r="BO68" s="62" t="str">
        <f>NDPL!BN59</f>
        <v>Mwh</v>
      </c>
      <c r="BP68" s="62">
        <f>NDPL!BO59</f>
        <v>33</v>
      </c>
      <c r="BQ68" s="62">
        <f>NDPL!BP59</f>
        <v>33</v>
      </c>
      <c r="BR68" s="62">
        <f>NDPL!BQ59</f>
        <v>400</v>
      </c>
      <c r="BS68" s="62">
        <f>NDPL!BR59</f>
        <v>800</v>
      </c>
      <c r="BT68" s="62">
        <f>NDPL!BS59</f>
        <v>1</v>
      </c>
      <c r="BU68" s="62">
        <f>NDPL!BT59</f>
        <v>1</v>
      </c>
      <c r="BV68" s="62">
        <f>NDPL!BU59</f>
        <v>2</v>
      </c>
      <c r="BW68" s="62">
        <f>NDPL!BV59</f>
        <v>2</v>
      </c>
      <c r="BX68" s="62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79" t="s">
        <v>682</v>
      </c>
      <c r="P69" s="72">
        <v>4865135</v>
      </c>
      <c r="Q69" s="30" t="e">
        <v>#REF!</v>
      </c>
      <c r="R69" s="30" t="s">
        <v>659</v>
      </c>
      <c r="S69" s="59" t="s">
        <v>699</v>
      </c>
      <c r="T69" s="64">
        <v>100</v>
      </c>
      <c r="U69" s="30">
        <v>44134</v>
      </c>
      <c r="V69" s="30">
        <v>44134</v>
      </c>
      <c r="W69" s="64">
        <f>U69-V69</f>
        <v>0</v>
      </c>
      <c r="X69" s="64">
        <f>T69*W69</f>
        <v>0</v>
      </c>
      <c r="Y69" s="96">
        <f>IF(S69="Kvarh(Lag)",X69/1000000,X69/1000)</f>
        <v>0</v>
      </c>
      <c r="Z69" s="129"/>
      <c r="AA69" s="54"/>
      <c r="AB69" s="84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4" t="s">
        <v>61</v>
      </c>
      <c r="BL69" s="72"/>
      <c r="BM69" s="64"/>
      <c r="BN69" s="64"/>
      <c r="BO69" s="64"/>
      <c r="BP69" s="64"/>
      <c r="BQ69" s="64"/>
      <c r="BR69" s="64"/>
      <c r="BS69" s="64"/>
      <c r="BT69" s="64"/>
      <c r="BU69" s="64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4"/>
      <c r="P70" s="57"/>
      <c r="Q70" s="57"/>
      <c r="R70" s="57"/>
      <c r="S70" s="57"/>
      <c r="T70" s="57"/>
      <c r="U70" s="57"/>
      <c r="V70" s="57"/>
      <c r="W70" s="57"/>
      <c r="X70" s="57"/>
      <c r="Y70" s="96"/>
      <c r="AA70" s="53"/>
      <c r="AB70" s="64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4"/>
      <c r="AN70" s="64"/>
      <c r="AO70" s="79"/>
      <c r="AP70" s="79"/>
      <c r="AQ70" s="79"/>
      <c r="AR70" s="79"/>
      <c r="AS70" s="79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72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4"/>
      <c r="Y71" s="30"/>
      <c r="AA71" s="53"/>
      <c r="AB71" s="64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4"/>
      <c r="AN71" s="64"/>
      <c r="AO71" s="79"/>
      <c r="AP71" s="79"/>
      <c r="AQ71" s="79"/>
      <c r="AR71" s="79"/>
      <c r="AS71" s="79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72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5" t="s">
        <v>214</v>
      </c>
      <c r="P72" s="57"/>
      <c r="Q72" s="57"/>
      <c r="R72" s="57"/>
      <c r="S72" s="57"/>
      <c r="T72" s="57"/>
      <c r="U72" s="57"/>
      <c r="V72" s="57"/>
      <c r="W72" s="57"/>
      <c r="X72" s="57"/>
      <c r="Y72" s="98">
        <f>SUM(Y9:Y71)-Y30</f>
        <v>15.6557</v>
      </c>
      <c r="Z72" s="232"/>
      <c r="AA72" s="53"/>
      <c r="AB72" s="30"/>
      <c r="AC72" s="3"/>
      <c r="AD72" s="3"/>
      <c r="AM72" s="4"/>
      <c r="AN72" s="4"/>
      <c r="BK72" s="30"/>
      <c r="BL72" s="72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5"/>
      <c r="P73" s="57"/>
      <c r="Q73" s="57"/>
      <c r="R73" s="57"/>
      <c r="S73" s="57"/>
      <c r="T73" s="57"/>
      <c r="U73" s="57"/>
      <c r="V73" s="57"/>
      <c r="W73" s="143"/>
      <c r="X73" s="57"/>
      <c r="Y73" s="98"/>
      <c r="AA73" s="53"/>
      <c r="AB73" s="30"/>
      <c r="AC73" s="3"/>
      <c r="AD73" s="3"/>
      <c r="AM73" s="4"/>
      <c r="AN73" s="4"/>
      <c r="BK73" s="30"/>
      <c r="BL73" s="72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5" t="s">
        <v>216</v>
      </c>
      <c r="P74" s="97"/>
      <c r="Q74" s="97"/>
      <c r="R74" s="97"/>
      <c r="S74" s="97"/>
      <c r="T74" s="97"/>
      <c r="Y74" s="98">
        <f>SUM(Y72:Y73)</f>
        <v>15.6557</v>
      </c>
      <c r="AA74" s="53"/>
      <c r="AB74" s="30"/>
      <c r="AC74" s="3"/>
      <c r="AD74" s="3"/>
      <c r="AM74" s="4"/>
      <c r="AN74" s="4"/>
      <c r="BK74" s="30"/>
      <c r="BL74" s="72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5"/>
      <c r="P75" s="97"/>
      <c r="Q75" s="97"/>
      <c r="R75" s="97"/>
      <c r="S75" s="97"/>
      <c r="T75" s="97"/>
      <c r="Y75" s="98"/>
      <c r="AA75" s="53"/>
      <c r="AB75" s="30"/>
      <c r="AC75" s="3"/>
      <c r="AD75" s="3"/>
      <c r="AM75" s="4"/>
      <c r="AN75" s="4"/>
      <c r="BK75" s="30"/>
      <c r="BL75" s="72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5"/>
      <c r="P76" s="97"/>
      <c r="Q76" s="97"/>
      <c r="R76" s="97"/>
      <c r="S76" s="97"/>
      <c r="T76" s="97"/>
      <c r="Y76" s="98"/>
      <c r="AA76" s="53"/>
      <c r="AB76" s="30"/>
      <c r="AC76" s="3"/>
      <c r="AD76" s="3"/>
      <c r="AM76" s="4"/>
      <c r="AN76" s="4"/>
      <c r="BK76" s="30"/>
      <c r="BL76" s="72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5"/>
      <c r="P77" s="97"/>
      <c r="Q77" s="97"/>
      <c r="R77" s="97"/>
      <c r="S77" s="97"/>
      <c r="T77" s="97"/>
      <c r="Y77" s="98"/>
      <c r="AA77" s="53"/>
      <c r="AB77" s="30"/>
      <c r="AC77" s="3"/>
      <c r="AD77" s="3"/>
      <c r="AM77" s="4"/>
      <c r="AN77" s="4"/>
      <c r="BK77" s="30"/>
      <c r="BL77" s="72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5"/>
      <c r="P78" s="97"/>
      <c r="Q78" s="97"/>
      <c r="R78" s="97"/>
      <c r="S78" s="97"/>
      <c r="T78" s="97"/>
      <c r="Y78" s="98"/>
      <c r="AA78" s="53"/>
      <c r="AB78" s="30"/>
      <c r="AC78" s="3"/>
      <c r="AD78" s="3"/>
      <c r="AM78" s="4"/>
      <c r="AN78" s="4"/>
      <c r="BK78" s="30"/>
      <c r="BL78" s="72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5"/>
      <c r="P79" s="97"/>
      <c r="Q79" s="97"/>
      <c r="R79" s="97"/>
      <c r="S79" s="97"/>
      <c r="T79" s="97"/>
      <c r="Y79" s="98"/>
      <c r="AA79" s="53"/>
      <c r="AB79" s="30"/>
      <c r="AC79" s="3"/>
      <c r="AD79" s="3"/>
      <c r="AM79" s="4"/>
      <c r="AN79" s="4"/>
      <c r="BK79" s="30"/>
      <c r="BL79" s="72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1" t="s">
        <v>695</v>
      </c>
      <c r="P80" s="204"/>
      <c r="Q80" s="204"/>
      <c r="R80" s="204"/>
      <c r="S80" s="204"/>
      <c r="T80" s="204"/>
      <c r="U80" s="204"/>
      <c r="V80" s="204"/>
      <c r="W80" s="204"/>
      <c r="X80" s="204"/>
      <c r="Y80" s="302"/>
      <c r="AA80" s="53"/>
      <c r="AB80" s="30"/>
      <c r="AC80" s="3"/>
      <c r="AD80" s="3"/>
      <c r="AM80" s="4"/>
      <c r="AN80" s="4"/>
      <c r="BK80" s="30"/>
      <c r="BL80" s="72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03" t="s">
        <v>203</v>
      </c>
      <c r="P81" s="304"/>
      <c r="Q81" s="304"/>
      <c r="R81" s="304"/>
      <c r="S81" s="304"/>
      <c r="T81" s="304"/>
      <c r="U81" s="304"/>
      <c r="V81" s="304"/>
      <c r="W81" s="304"/>
      <c r="X81" s="304"/>
      <c r="Y81" s="305"/>
      <c r="AA81" s="53"/>
      <c r="AB81" s="30"/>
      <c r="AC81" s="3"/>
      <c r="AD81" s="3"/>
      <c r="AM81" s="4"/>
      <c r="AN81" s="4"/>
      <c r="BK81" s="30"/>
      <c r="BL81" s="72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293" t="s">
        <v>194</v>
      </c>
      <c r="P82" s="294"/>
      <c r="Q82" s="294"/>
      <c r="R82" s="294"/>
      <c r="S82" s="294"/>
      <c r="T82" s="294"/>
      <c r="U82" s="294"/>
      <c r="V82" s="294"/>
      <c r="W82" s="294"/>
      <c r="X82" s="294"/>
      <c r="Y82" s="295">
        <f>Y74</f>
        <v>15.6557</v>
      </c>
      <c r="AA82" s="53"/>
      <c r="AB82" s="30"/>
      <c r="AC82" s="3"/>
      <c r="AD82" s="3"/>
      <c r="AM82" s="4"/>
      <c r="AN82" s="4"/>
      <c r="BK82" s="30"/>
      <c r="BL82" s="72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293" t="s">
        <v>195</v>
      </c>
      <c r="P83" s="294"/>
      <c r="Q83" s="294"/>
      <c r="R83" s="294"/>
      <c r="S83" s="294"/>
      <c r="T83" s="294"/>
      <c r="U83" s="294"/>
      <c r="V83" s="294"/>
      <c r="W83" s="294"/>
      <c r="X83" s="294"/>
      <c r="Y83" s="295">
        <f>Y185</f>
        <v>-2.4162</v>
      </c>
      <c r="AA83" s="53"/>
      <c r="AB83" s="30"/>
      <c r="AC83" s="3"/>
      <c r="AD83" s="3"/>
      <c r="AM83" s="4"/>
      <c r="AN83" s="4"/>
      <c r="BK83" s="30"/>
      <c r="BL83" s="72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293" t="s">
        <v>205</v>
      </c>
      <c r="P84" s="294"/>
      <c r="Q84" s="294"/>
      <c r="R84" s="294"/>
      <c r="S84" s="294"/>
      <c r="T84" s="294"/>
      <c r="U84" s="294"/>
      <c r="V84" s="294"/>
      <c r="W84" s="294"/>
      <c r="X84" s="294"/>
      <c r="Y84" s="295">
        <f>'ROHTAK ROAD'!$L$46</f>
        <v>0.0756</v>
      </c>
      <c r="AA84" s="53"/>
      <c r="AB84" s="30"/>
      <c r="AC84" s="3"/>
      <c r="AD84" s="3"/>
      <c r="AM84" s="4"/>
      <c r="AN84" s="4"/>
      <c r="BK84" s="30"/>
      <c r="BL84" s="72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293" t="s">
        <v>233</v>
      </c>
      <c r="P85" s="294"/>
      <c r="Q85" s="294"/>
      <c r="R85" s="294"/>
      <c r="S85" s="294"/>
      <c r="T85" s="294"/>
      <c r="U85" s="294"/>
      <c r="V85" s="294"/>
      <c r="W85" s="294"/>
      <c r="X85" s="294"/>
      <c r="Y85" s="295">
        <f>SUM(Y82:Y84)</f>
        <v>13.3151</v>
      </c>
      <c r="AA85" s="53"/>
      <c r="AB85" s="30"/>
      <c r="AC85" s="3"/>
      <c r="AD85" s="3"/>
      <c r="AM85" s="4"/>
      <c r="AN85" s="4"/>
      <c r="BK85" s="30"/>
      <c r="BL85" s="72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03" t="s">
        <v>204</v>
      </c>
      <c r="P86" s="304"/>
      <c r="Q86" s="304"/>
      <c r="R86" s="304"/>
      <c r="S86" s="304"/>
      <c r="T86" s="304"/>
      <c r="U86" s="304"/>
      <c r="V86" s="304"/>
      <c r="W86" s="304"/>
      <c r="X86" s="304"/>
      <c r="Y86" s="295"/>
      <c r="AA86" s="53"/>
      <c r="AB86" s="30"/>
      <c r="AC86" s="3"/>
      <c r="AD86" s="3"/>
      <c r="AM86" s="4"/>
      <c r="AN86" s="4"/>
      <c r="BK86" s="30"/>
      <c r="BL86" s="72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293" t="s">
        <v>232</v>
      </c>
      <c r="P87" s="294"/>
      <c r="Q87" s="294"/>
      <c r="R87" s="294"/>
      <c r="S87" s="294"/>
      <c r="T87" s="294"/>
      <c r="U87" s="294"/>
      <c r="V87" s="294"/>
      <c r="W87" s="294"/>
      <c r="X87" s="294"/>
      <c r="Y87" s="295">
        <f>Y258</f>
        <v>32.135</v>
      </c>
      <c r="AA87" s="53"/>
      <c r="AB87" s="30"/>
      <c r="AC87" s="3"/>
      <c r="AD87" s="3"/>
      <c r="AM87" s="4"/>
      <c r="AN87" s="4"/>
      <c r="BK87" s="30"/>
      <c r="BL87" s="72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06" t="s">
        <v>298</v>
      </c>
      <c r="P88" s="307"/>
      <c r="Q88" s="307"/>
      <c r="R88" s="307"/>
      <c r="S88" s="307"/>
      <c r="T88" s="307"/>
      <c r="U88" s="307"/>
      <c r="V88" s="307"/>
      <c r="W88" s="307"/>
      <c r="X88" s="307"/>
      <c r="Y88" s="308">
        <f>Y85+Y87</f>
        <v>45.4501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09"/>
      <c r="P89" s="304"/>
      <c r="Q89" s="304"/>
      <c r="R89" s="304"/>
      <c r="S89" s="304"/>
      <c r="T89" s="304"/>
      <c r="U89" s="304"/>
      <c r="V89" s="304"/>
      <c r="W89" s="304"/>
      <c r="X89" s="304"/>
      <c r="Y89" s="310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09"/>
      <c r="P90" s="304"/>
      <c r="Q90" s="304"/>
      <c r="R90" s="304"/>
      <c r="S90" s="304"/>
      <c r="T90" s="304"/>
      <c r="U90" s="304"/>
      <c r="V90" s="304"/>
      <c r="W90" s="304"/>
      <c r="X90" s="304"/>
      <c r="Y90" s="310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09"/>
      <c r="P91" s="304"/>
      <c r="Q91" s="304"/>
      <c r="R91" s="304"/>
      <c r="S91" s="304"/>
      <c r="T91" s="304"/>
      <c r="U91" s="304"/>
      <c r="V91" s="304"/>
      <c r="W91" s="304"/>
      <c r="X91" s="304"/>
      <c r="Y91" s="310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09"/>
      <c r="O92" s="309"/>
      <c r="P92" s="304"/>
      <c r="Q92" s="304"/>
      <c r="R92" s="304"/>
      <c r="S92" s="304"/>
      <c r="T92" s="304"/>
      <c r="U92" s="304"/>
      <c r="V92" s="304"/>
      <c r="W92" s="304"/>
      <c r="X92" s="304"/>
      <c r="Y92" s="310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09"/>
      <c r="P93" s="304"/>
      <c r="Q93" s="304"/>
      <c r="R93" s="304"/>
      <c r="S93" s="304"/>
      <c r="T93" s="304"/>
      <c r="U93" s="304"/>
      <c r="V93" s="304"/>
      <c r="W93" s="304"/>
      <c r="X93" s="304"/>
      <c r="Y93" s="310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09"/>
      <c r="P94" s="304"/>
      <c r="Q94" s="304"/>
      <c r="R94" s="304"/>
      <c r="S94" s="304"/>
      <c r="T94" s="304"/>
      <c r="U94" s="304"/>
      <c r="V94" s="304"/>
      <c r="W94" s="304"/>
      <c r="X94" s="304"/>
      <c r="Y94" s="310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09"/>
      <c r="P95" s="304"/>
      <c r="Q95" s="304"/>
      <c r="R95" s="304"/>
      <c r="S95" s="304"/>
      <c r="T95" s="304"/>
      <c r="U95" s="304"/>
      <c r="V95" s="304"/>
      <c r="W95" s="304"/>
      <c r="X95" s="304"/>
      <c r="Y95" s="310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09"/>
      <c r="P96" s="304"/>
      <c r="Q96" s="304"/>
      <c r="R96" s="304"/>
      <c r="S96" s="304"/>
      <c r="T96" s="304"/>
      <c r="U96" s="304"/>
      <c r="V96" s="304"/>
      <c r="W96" s="304"/>
      <c r="X96" s="304"/>
      <c r="Y96" s="310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09"/>
      <c r="P97" s="304"/>
      <c r="Q97" s="304"/>
      <c r="R97" s="304"/>
      <c r="S97" s="304"/>
      <c r="T97" s="304"/>
      <c r="U97" s="304"/>
      <c r="V97" s="304"/>
      <c r="W97" s="304"/>
      <c r="X97" s="304"/>
      <c r="Y97" s="310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09"/>
      <c r="P98" s="304"/>
      <c r="Q98" s="304"/>
      <c r="R98" s="304"/>
      <c r="S98" s="304"/>
      <c r="T98" s="304"/>
      <c r="U98" s="304"/>
      <c r="V98" s="304"/>
      <c r="W98" s="304"/>
      <c r="X98" s="304"/>
      <c r="Y98" s="310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09"/>
      <c r="P99" s="304"/>
      <c r="Q99" s="304"/>
      <c r="R99" s="304"/>
      <c r="S99" s="304"/>
      <c r="T99" s="304"/>
      <c r="U99" s="304"/>
      <c r="V99" s="304"/>
      <c r="W99" s="304"/>
      <c r="X99" s="304"/>
      <c r="Y99" s="310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09"/>
      <c r="P100" s="304"/>
      <c r="Q100" s="304"/>
      <c r="R100" s="304"/>
      <c r="S100" s="304"/>
      <c r="T100" s="304"/>
      <c r="U100" s="304"/>
      <c r="V100" s="304"/>
      <c r="W100" s="304"/>
      <c r="X100" s="304"/>
      <c r="Y100" s="310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09"/>
      <c r="P101" s="304"/>
      <c r="Q101" s="304"/>
      <c r="R101" s="304"/>
      <c r="S101" s="304"/>
      <c r="T101" s="304"/>
      <c r="U101" s="304"/>
      <c r="V101" s="304"/>
      <c r="W101" s="304"/>
      <c r="X101" s="304"/>
      <c r="Y101" s="310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09"/>
      <c r="P102" s="304"/>
      <c r="Q102" s="304"/>
      <c r="R102" s="304"/>
      <c r="S102" s="304"/>
      <c r="T102" s="304"/>
      <c r="U102" s="304"/>
      <c r="V102" s="304"/>
      <c r="W102" s="304"/>
      <c r="X102" s="304"/>
      <c r="Y102" s="310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09"/>
      <c r="P103" s="304"/>
      <c r="Q103" s="304"/>
      <c r="R103" s="304"/>
      <c r="S103" s="304"/>
      <c r="T103" s="304"/>
      <c r="U103" s="304"/>
      <c r="V103" s="304"/>
      <c r="W103" s="304"/>
      <c r="X103" s="304"/>
      <c r="Y103" s="310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09"/>
      <c r="P104" s="304"/>
      <c r="Q104" s="304"/>
      <c r="R104" s="304"/>
      <c r="S104" s="304"/>
      <c r="T104" s="304"/>
      <c r="U104" s="304"/>
      <c r="V104" s="304"/>
      <c r="W104" s="304"/>
      <c r="X104" s="304"/>
      <c r="Y104" s="310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09"/>
      <c r="P105" s="304"/>
      <c r="Q105" s="304"/>
      <c r="R105" s="304"/>
      <c r="S105" s="304"/>
      <c r="T105" s="304"/>
      <c r="U105" s="304"/>
      <c r="V105" s="304"/>
      <c r="W105" s="304"/>
      <c r="X105" s="304"/>
      <c r="Y105" s="310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09"/>
      <c r="P106" s="304"/>
      <c r="Q106" s="304"/>
      <c r="R106" s="304"/>
      <c r="S106" s="304"/>
      <c r="T106" s="304"/>
      <c r="U106" s="304"/>
      <c r="V106" s="304"/>
      <c r="W106" s="304"/>
      <c r="X106" s="304"/>
      <c r="Y106" s="310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09"/>
      <c r="P107" s="304"/>
      <c r="Q107" s="304"/>
      <c r="R107" s="304"/>
      <c r="S107" s="304"/>
      <c r="T107" s="304"/>
      <c r="U107" s="304"/>
      <c r="V107" s="304"/>
      <c r="W107" s="304"/>
      <c r="X107" s="304"/>
      <c r="Y107" s="310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09"/>
      <c r="P108" s="304"/>
      <c r="Q108" s="304"/>
      <c r="R108" s="304"/>
      <c r="S108" s="304"/>
      <c r="T108" s="304"/>
      <c r="U108" s="304"/>
      <c r="V108" s="304"/>
      <c r="W108" s="304"/>
      <c r="X108" s="304"/>
      <c r="Y108" s="310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09"/>
      <c r="P109" s="304"/>
      <c r="Q109" s="304"/>
      <c r="R109" s="304"/>
      <c r="S109" s="304"/>
      <c r="T109" s="304"/>
      <c r="U109" s="304"/>
      <c r="V109" s="304"/>
      <c r="W109" s="304"/>
      <c r="X109" s="304"/>
      <c r="Y109" s="310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09"/>
      <c r="P110" s="304"/>
      <c r="Q110" s="304"/>
      <c r="R110" s="304"/>
      <c r="S110" s="304"/>
      <c r="T110" s="304"/>
      <c r="U110" s="304"/>
      <c r="V110" s="304"/>
      <c r="W110" s="304"/>
      <c r="X110" s="304"/>
      <c r="Y110" s="310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09"/>
      <c r="P111" s="304"/>
      <c r="Q111" s="304"/>
      <c r="R111" s="304"/>
      <c r="S111" s="304"/>
      <c r="T111" s="304"/>
      <c r="U111" s="304"/>
      <c r="V111" s="304"/>
      <c r="W111" s="304"/>
      <c r="X111" s="304"/>
      <c r="Y111" s="310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09"/>
      <c r="P112" s="304"/>
      <c r="Q112" s="304"/>
      <c r="R112" s="304"/>
      <c r="S112" s="304"/>
      <c r="T112" s="304"/>
      <c r="U112" s="304"/>
      <c r="V112" s="304"/>
      <c r="W112" s="304"/>
      <c r="X112" s="304"/>
      <c r="Y112" s="310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09"/>
      <c r="P113" s="304"/>
      <c r="Q113" s="304"/>
      <c r="R113" s="304"/>
      <c r="S113" s="304"/>
      <c r="T113" s="304"/>
      <c r="U113" s="304"/>
      <c r="V113" s="304"/>
      <c r="W113" s="304"/>
      <c r="X113" s="304"/>
      <c r="Y113" s="310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09"/>
      <c r="P114" s="304"/>
      <c r="Q114" s="304"/>
      <c r="R114" s="304"/>
      <c r="S114" s="304"/>
      <c r="T114" s="304"/>
      <c r="U114" s="304"/>
      <c r="V114" s="304"/>
      <c r="W114" s="304"/>
      <c r="X114" s="304"/>
      <c r="Y114" s="310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09"/>
      <c r="P115" s="304"/>
      <c r="Q115" s="304"/>
      <c r="R115" s="304"/>
      <c r="S115" s="304"/>
      <c r="T115" s="304"/>
      <c r="U115" s="304"/>
      <c r="V115" s="304"/>
      <c r="W115" s="304"/>
      <c r="X115" s="304"/>
      <c r="Y115" s="310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09"/>
      <c r="P116" s="304"/>
      <c r="Q116" s="304"/>
      <c r="R116" s="304"/>
      <c r="S116" s="304"/>
      <c r="T116" s="304"/>
      <c r="U116" s="304"/>
      <c r="V116" s="304"/>
      <c r="W116" s="304"/>
      <c r="X116" s="304"/>
      <c r="Y116" s="310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09"/>
      <c r="P117" s="304"/>
      <c r="Q117" s="304"/>
      <c r="R117" s="304"/>
      <c r="S117" s="304"/>
      <c r="T117" s="304"/>
      <c r="U117" s="304"/>
      <c r="V117" s="304"/>
      <c r="W117" s="304"/>
      <c r="X117" s="304"/>
      <c r="Y117" s="310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09"/>
      <c r="P118" s="304"/>
      <c r="Q118" s="304"/>
      <c r="R118" s="304"/>
      <c r="S118" s="304"/>
      <c r="T118" s="304"/>
      <c r="U118" s="304"/>
      <c r="V118" s="304"/>
      <c r="W118" s="304"/>
      <c r="X118" s="304"/>
      <c r="Y118" s="310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09"/>
      <c r="P119" s="304"/>
      <c r="Q119" s="304"/>
      <c r="R119" s="304"/>
      <c r="S119" s="304"/>
      <c r="T119" s="304"/>
      <c r="U119" s="304"/>
      <c r="V119" s="304"/>
      <c r="W119" s="304"/>
      <c r="X119" s="304"/>
      <c r="Y119" s="310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09"/>
      <c r="P120" s="304"/>
      <c r="Q120" s="304"/>
      <c r="R120" s="304"/>
      <c r="S120" s="304"/>
      <c r="T120" s="304"/>
      <c r="U120" s="304"/>
      <c r="V120" s="304"/>
      <c r="W120" s="304"/>
      <c r="X120" s="304"/>
      <c r="Y120" s="310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09"/>
      <c r="P121" s="304"/>
      <c r="Q121" s="304"/>
      <c r="R121" s="304"/>
      <c r="S121" s="304"/>
      <c r="T121" s="304"/>
      <c r="U121" s="304"/>
      <c r="V121" s="304"/>
      <c r="W121" s="304"/>
      <c r="X121" s="304"/>
      <c r="Y121" s="310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09"/>
      <c r="P122" s="304"/>
      <c r="Q122" s="304"/>
      <c r="R122" s="304"/>
      <c r="S122" s="304"/>
      <c r="T122" s="304"/>
      <c r="U122" s="304"/>
      <c r="V122" s="304"/>
      <c r="W122" s="304"/>
      <c r="X122" s="304"/>
      <c r="Y122" s="310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09"/>
      <c r="P123" s="304"/>
      <c r="Q123" s="304"/>
      <c r="R123" s="304"/>
      <c r="S123" s="304"/>
      <c r="T123" s="304"/>
      <c r="U123" s="304"/>
      <c r="V123" s="304"/>
      <c r="W123" s="304"/>
      <c r="X123" s="304"/>
      <c r="Y123" s="310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09"/>
      <c r="P124" s="304"/>
      <c r="Q124" s="304"/>
      <c r="R124" s="304"/>
      <c r="S124" s="304"/>
      <c r="T124" s="304"/>
      <c r="U124" s="304"/>
      <c r="V124" s="304"/>
      <c r="W124" s="304"/>
      <c r="X124" s="304"/>
      <c r="Y124" s="310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09"/>
      <c r="P125" s="304"/>
      <c r="Q125" s="304"/>
      <c r="R125" s="304"/>
      <c r="S125" s="304"/>
      <c r="T125" s="304"/>
      <c r="U125" s="304"/>
      <c r="V125" s="304"/>
      <c r="W125" s="304"/>
      <c r="X125" s="304"/>
      <c r="Y125" s="310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09"/>
      <c r="P126" s="304"/>
      <c r="Q126" s="304"/>
      <c r="R126" s="304"/>
      <c r="S126" s="304"/>
      <c r="T126" s="304"/>
      <c r="U126" s="304"/>
      <c r="V126" s="304"/>
      <c r="W126" s="304"/>
      <c r="X126" s="304"/>
      <c r="Y126" s="310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09"/>
      <c r="P127" s="304"/>
      <c r="Q127" s="304"/>
      <c r="R127" s="304"/>
      <c r="S127" s="304"/>
      <c r="T127" s="304"/>
      <c r="U127" s="304"/>
      <c r="V127" s="304"/>
      <c r="W127" s="304"/>
      <c r="X127" s="304"/>
      <c r="Y127" s="310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09"/>
      <c r="P128" s="304"/>
      <c r="Q128" s="304"/>
      <c r="R128" s="304"/>
      <c r="S128" s="304"/>
      <c r="T128" s="304"/>
      <c r="U128" s="304"/>
      <c r="V128" s="304"/>
      <c r="W128" s="304"/>
      <c r="X128" s="304"/>
      <c r="Y128" s="310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09"/>
      <c r="P129" s="304"/>
      <c r="Q129" s="304"/>
      <c r="R129" s="304"/>
      <c r="S129" s="304"/>
      <c r="T129" s="304"/>
      <c r="U129" s="304"/>
      <c r="V129" s="304"/>
      <c r="W129" s="304"/>
      <c r="X129" s="304"/>
      <c r="Y129" s="310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09"/>
      <c r="P130" s="304"/>
      <c r="Q130" s="304"/>
      <c r="R130" s="304"/>
      <c r="S130" s="304"/>
      <c r="T130" s="304"/>
      <c r="U130" s="304"/>
      <c r="V130" s="304"/>
      <c r="W130" s="304"/>
      <c r="X130" s="304"/>
      <c r="Y130" s="310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09"/>
      <c r="P131" s="304"/>
      <c r="Q131" s="304"/>
      <c r="R131" s="304"/>
      <c r="S131" s="304"/>
      <c r="T131" s="304"/>
      <c r="U131" s="304"/>
      <c r="V131" s="304"/>
      <c r="W131" s="304"/>
      <c r="X131" s="304"/>
      <c r="Y131" s="310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09"/>
      <c r="P132" s="304"/>
      <c r="Q132" s="304"/>
      <c r="R132" s="304"/>
      <c r="S132" s="304"/>
      <c r="T132" s="304"/>
      <c r="U132" s="304"/>
      <c r="V132" s="304"/>
      <c r="W132" s="304"/>
      <c r="X132" s="304"/>
      <c r="Y132" s="310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09"/>
      <c r="P133" s="304"/>
      <c r="Q133" s="304"/>
      <c r="R133" s="304"/>
      <c r="S133" s="304"/>
      <c r="T133" s="304"/>
      <c r="U133" s="304"/>
      <c r="V133" s="304"/>
      <c r="W133" s="304"/>
      <c r="X133" s="304"/>
      <c r="Y133" s="310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09"/>
      <c r="P134" s="304"/>
      <c r="Q134" s="304"/>
      <c r="R134" s="304"/>
      <c r="S134" s="304"/>
      <c r="T134" s="304"/>
      <c r="U134" s="304"/>
      <c r="V134" s="304"/>
      <c r="W134" s="304"/>
      <c r="X134" s="304"/>
      <c r="Y134" s="310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09"/>
      <c r="P135" s="304"/>
      <c r="Q135" s="304"/>
      <c r="R135" s="304"/>
      <c r="S135" s="304"/>
      <c r="T135" s="304"/>
      <c r="U135" s="304"/>
      <c r="V135" s="304"/>
      <c r="W135" s="304"/>
      <c r="X135" s="304"/>
      <c r="Y135" s="310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09"/>
      <c r="P136" s="304"/>
      <c r="Q136" s="304"/>
      <c r="R136" s="304"/>
      <c r="S136" s="304"/>
      <c r="T136" s="304"/>
      <c r="U136" s="304"/>
      <c r="V136" s="304"/>
      <c r="W136" s="304"/>
      <c r="X136" s="304"/>
      <c r="Y136" s="310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09"/>
      <c r="P137" s="304"/>
      <c r="Q137" s="304"/>
      <c r="R137" s="304"/>
      <c r="S137" s="304"/>
      <c r="T137" s="304"/>
      <c r="U137" s="304"/>
      <c r="V137" s="304"/>
      <c r="W137" s="304"/>
      <c r="X137" s="304"/>
      <c r="Y137" s="310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09"/>
      <c r="P138" s="304"/>
      <c r="Q138" s="304"/>
      <c r="R138" s="304"/>
      <c r="S138" s="304"/>
      <c r="T138" s="304"/>
      <c r="U138" s="304"/>
      <c r="V138" s="304"/>
      <c r="W138" s="304"/>
      <c r="X138" s="304"/>
      <c r="Y138" s="310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09"/>
      <c r="P139" s="304"/>
      <c r="Q139" s="304"/>
      <c r="R139" s="304"/>
      <c r="S139" s="304"/>
      <c r="T139" s="304"/>
      <c r="U139" s="304"/>
      <c r="V139" s="304"/>
      <c r="W139" s="304"/>
      <c r="X139" s="304"/>
      <c r="Y139" s="310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09"/>
      <c r="P140" s="304"/>
      <c r="Q140" s="304"/>
      <c r="R140" s="304"/>
      <c r="S140" s="304"/>
      <c r="T140" s="304"/>
      <c r="U140" s="304"/>
      <c r="V140" s="304"/>
      <c r="W140" s="304"/>
      <c r="X140" s="304"/>
      <c r="Y140" s="310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09"/>
      <c r="P141" s="304"/>
      <c r="Q141" s="304"/>
      <c r="R141" s="304"/>
      <c r="S141" s="304"/>
      <c r="T141" s="304"/>
      <c r="U141" s="304"/>
      <c r="V141" s="304"/>
      <c r="W141" s="304"/>
      <c r="X141" s="304"/>
      <c r="Y141" s="310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09"/>
      <c r="P142" s="304"/>
      <c r="Q142" s="304"/>
      <c r="R142" s="304"/>
      <c r="S142" s="304"/>
      <c r="T142" s="304"/>
      <c r="U142" s="304"/>
      <c r="V142" s="304"/>
      <c r="W142" s="304"/>
      <c r="X142" s="304"/>
      <c r="Y142" s="310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09"/>
      <c r="P143" s="304"/>
      <c r="Q143" s="304"/>
      <c r="R143" s="304"/>
      <c r="S143" s="304"/>
      <c r="T143" s="304"/>
      <c r="U143" s="304"/>
      <c r="V143" s="304"/>
      <c r="W143" s="304"/>
      <c r="X143" s="304"/>
      <c r="Y143" s="310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09"/>
      <c r="P144" s="304"/>
      <c r="Q144" s="304"/>
      <c r="R144" s="304"/>
      <c r="S144" s="304"/>
      <c r="T144" s="304"/>
      <c r="U144" s="304"/>
      <c r="V144" s="304"/>
      <c r="W144" s="304"/>
      <c r="X144" s="304"/>
      <c r="Y144" s="310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09"/>
      <c r="P145" s="304"/>
      <c r="Q145" s="304"/>
      <c r="R145" s="304"/>
      <c r="S145" s="304"/>
      <c r="T145" s="304"/>
      <c r="U145" s="304"/>
      <c r="V145" s="304"/>
      <c r="W145" s="304"/>
      <c r="X145" s="304"/>
      <c r="Y145" s="310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09"/>
      <c r="P146" s="304"/>
      <c r="Q146" s="304"/>
      <c r="R146" s="304"/>
      <c r="S146" s="304"/>
      <c r="T146" s="304"/>
      <c r="U146" s="304"/>
      <c r="V146" s="304"/>
      <c r="W146" s="304"/>
      <c r="X146" s="304"/>
      <c r="Y146" s="310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09"/>
      <c r="P147" s="304"/>
      <c r="Q147" s="304"/>
      <c r="R147" s="304"/>
      <c r="S147" s="304"/>
      <c r="T147" s="304"/>
      <c r="U147" s="304"/>
      <c r="V147" s="304"/>
      <c r="W147" s="304"/>
      <c r="X147" s="304"/>
      <c r="Y147" s="310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09"/>
      <c r="P148" s="304"/>
      <c r="Q148" s="304"/>
      <c r="R148" s="304"/>
      <c r="S148" s="304"/>
      <c r="T148" s="304"/>
      <c r="U148" s="304"/>
      <c r="V148" s="304"/>
      <c r="W148" s="304"/>
      <c r="X148" s="304"/>
      <c r="Y148" s="310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09"/>
      <c r="P149" s="304"/>
      <c r="Q149" s="304"/>
      <c r="R149" s="304"/>
      <c r="S149" s="304"/>
      <c r="T149" s="304"/>
      <c r="U149" s="304"/>
      <c r="V149" s="304"/>
      <c r="W149" s="304"/>
      <c r="X149" s="304"/>
      <c r="Y149" s="310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09"/>
      <c r="P150" s="304"/>
      <c r="Q150" s="304"/>
      <c r="R150" s="304"/>
      <c r="S150" s="304"/>
      <c r="T150" s="304"/>
      <c r="U150" s="304"/>
      <c r="V150" s="304"/>
      <c r="W150" s="304"/>
      <c r="X150" s="304"/>
      <c r="Y150" s="310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09"/>
      <c r="P151" s="304"/>
      <c r="Q151" s="304"/>
      <c r="R151" s="304"/>
      <c r="S151" s="304"/>
      <c r="T151" s="304"/>
      <c r="U151" s="304"/>
      <c r="V151" s="304"/>
      <c r="W151" s="304"/>
      <c r="X151" s="304"/>
      <c r="Y151" s="310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09"/>
      <c r="P152" s="304"/>
      <c r="Q152" s="304"/>
      <c r="R152" s="304"/>
      <c r="S152" s="304"/>
      <c r="T152" s="304"/>
      <c r="U152" s="304"/>
      <c r="V152" s="304"/>
      <c r="W152" s="304"/>
      <c r="X152" s="304"/>
      <c r="Y152" s="310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58"/>
      <c r="AA153" s="52"/>
      <c r="AB153" s="85" t="s">
        <v>234</v>
      </c>
      <c r="AM153" s="4"/>
      <c r="AN153" s="4"/>
      <c r="BJ153" s="83"/>
      <c r="BK153" s="85" t="s">
        <v>234</v>
      </c>
      <c r="BL153" s="72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2"/>
      <c r="AB154" s="85"/>
      <c r="AM154" s="4"/>
      <c r="AN154" s="4"/>
      <c r="BJ154" s="83"/>
      <c r="BK154" s="85"/>
      <c r="BL154" s="72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4" t="s">
        <v>757</v>
      </c>
      <c r="AB155" s="30"/>
      <c r="AC155" s="197"/>
      <c r="AE155" s="8"/>
      <c r="AM155" s="4"/>
      <c r="AN155" s="4"/>
      <c r="BK155" s="30"/>
      <c r="BL155" s="72"/>
      <c r="BM155" s="30"/>
      <c r="BN155" s="30" t="s">
        <v>224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7" t="s">
        <v>175</v>
      </c>
      <c r="AB156" s="30"/>
      <c r="AM156" s="4"/>
      <c r="AN156" s="4"/>
      <c r="BK156" s="30"/>
      <c r="BL156" s="72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2" t="s">
        <v>177</v>
      </c>
      <c r="P157" s="93" t="s">
        <v>25</v>
      </c>
      <c r="Q157" s="93" t="s">
        <v>26</v>
      </c>
      <c r="R157" s="93" t="s">
        <v>139</v>
      </c>
      <c r="S157" s="93" t="s">
        <v>90</v>
      </c>
      <c r="T157" s="93" t="s">
        <v>43</v>
      </c>
      <c r="U157" s="445" t="str">
        <f>U6</f>
        <v>FEBRUARY-10</v>
      </c>
      <c r="V157" s="437" t="str">
        <f>NDPL!V5</f>
        <v>JANUARY-10</v>
      </c>
      <c r="W157" s="93" t="s">
        <v>206</v>
      </c>
      <c r="X157" s="93" t="s">
        <v>207</v>
      </c>
      <c r="Y157" s="93" t="s">
        <v>698</v>
      </c>
      <c r="Z157" s="127"/>
      <c r="AA157" s="53"/>
      <c r="AB157" s="30" t="s">
        <v>177</v>
      </c>
      <c r="AC157" s="3"/>
      <c r="AD157" s="18" t="s">
        <v>238</v>
      </c>
      <c r="AE157" s="18" t="s">
        <v>239</v>
      </c>
      <c r="AF157" s="18"/>
      <c r="AM157" s="4"/>
      <c r="AN157" s="4"/>
      <c r="BK157" s="30" t="s">
        <v>177</v>
      </c>
      <c r="BL157" s="72" t="s">
        <v>25</v>
      </c>
      <c r="BM157" s="30" t="s">
        <v>26</v>
      </c>
      <c r="BN157" s="30" t="s">
        <v>139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79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3"/>
      <c r="AB158" s="30"/>
      <c r="AC158" s="8"/>
      <c r="AD158" s="3"/>
      <c r="AM158" s="4"/>
      <c r="AN158" s="4"/>
      <c r="BK158" s="30"/>
      <c r="BL158" s="72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79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3"/>
      <c r="AB159" s="30"/>
      <c r="AC159" s="8"/>
      <c r="AD159" s="3"/>
      <c r="AM159" s="4"/>
      <c r="AN159" s="4"/>
      <c r="BK159" s="30"/>
      <c r="BL159" s="72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5"/>
      <c r="O160" s="103" t="s">
        <v>110</v>
      </c>
      <c r="P160" s="72"/>
      <c r="Q160" s="30"/>
      <c r="R160" s="30"/>
      <c r="S160" s="30"/>
      <c r="T160" s="30"/>
      <c r="U160" s="30"/>
      <c r="V160" s="30"/>
      <c r="W160" s="30"/>
      <c r="X160" s="108"/>
      <c r="Y160" s="70"/>
      <c r="AA160" s="54"/>
      <c r="AB160" s="82" t="s">
        <v>110</v>
      </c>
      <c r="AC160" s="8"/>
      <c r="AD160" s="3"/>
      <c r="AM160" s="4"/>
      <c r="AN160" s="4"/>
      <c r="BK160" s="82" t="s">
        <v>110</v>
      </c>
      <c r="BL160" s="72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8"/>
      <c r="N161" s="155">
        <v>3</v>
      </c>
      <c r="O161" s="69" t="s">
        <v>111</v>
      </c>
      <c r="P161" s="72">
        <v>4902529</v>
      </c>
      <c r="Q161" s="30">
        <v>0</v>
      </c>
      <c r="R161" s="64" t="s">
        <v>659</v>
      </c>
      <c r="S161" s="59" t="s">
        <v>699</v>
      </c>
      <c r="T161" s="64">
        <v>-100</v>
      </c>
      <c r="U161" s="64">
        <v>100000</v>
      </c>
      <c r="V161" s="64">
        <v>98715</v>
      </c>
      <c r="W161" s="64">
        <f>U161-V161</f>
        <v>1285</v>
      </c>
      <c r="X161" s="64">
        <f>T161*W161</f>
        <v>-128500</v>
      </c>
      <c r="Y161" s="96">
        <f>IF(S161="Kvarh(Lag)",X161/1000000,X161/1000)</f>
        <v>-0.1285</v>
      </c>
      <c r="Z161" s="177"/>
      <c r="AA161" s="53"/>
      <c r="AB161" s="30" t="e">
        <f>NDPL!#REF!</f>
        <v>#REF!</v>
      </c>
      <c r="AC161" s="3"/>
      <c r="AD161" s="61" t="e">
        <f>NDPL!#REF!</f>
        <v>#REF!</v>
      </c>
      <c r="AE161" s="61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2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8"/>
      <c r="N162" s="155">
        <v>6</v>
      </c>
      <c r="O162" s="69" t="s">
        <v>112</v>
      </c>
      <c r="P162" s="72">
        <v>4902530</v>
      </c>
      <c r="Q162" s="30">
        <v>0</v>
      </c>
      <c r="R162" s="64" t="s">
        <v>659</v>
      </c>
      <c r="S162" s="59" t="s">
        <v>699</v>
      </c>
      <c r="T162" s="64">
        <v>-100</v>
      </c>
      <c r="U162" s="64">
        <v>67720</v>
      </c>
      <c r="V162" s="64">
        <v>65340</v>
      </c>
      <c r="W162" s="64">
        <f>U162-V162</f>
        <v>2380</v>
      </c>
      <c r="X162" s="64">
        <f>T162*W162</f>
        <v>-238000</v>
      </c>
      <c r="Y162" s="96">
        <f>IF(S162="Kvarh(Lag)",X162/1000000,X162/1000)</f>
        <v>-0.238</v>
      </c>
      <c r="Z162" s="288"/>
      <c r="AA162" s="53"/>
      <c r="AB162" s="211" t="str">
        <f>NDPL!AA116</f>
        <v>ISBT K.GATE </v>
      </c>
      <c r="AC162" s="26"/>
      <c r="AD162" s="215">
        <f>NDPL!AB116</f>
        <v>6</v>
      </c>
      <c r="AE162" s="215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1" t="str">
        <f>NDPL!BJ116</f>
        <v>ISBT K.GATE  F/O</v>
      </c>
      <c r="BL162" s="212">
        <f>NDPL!BK116</f>
        <v>4865087</v>
      </c>
      <c r="BM162" s="211">
        <f>NDPL!BL116</f>
        <v>0</v>
      </c>
      <c r="BN162" s="211" t="str">
        <f>NDPL!BM116</f>
        <v>SECURE</v>
      </c>
      <c r="BO162" s="211" t="str">
        <f>NDPL!BN116</f>
        <v>KWH</v>
      </c>
      <c r="BP162" s="211">
        <f>NDPL!BO116</f>
        <v>11000</v>
      </c>
      <c r="BQ162" s="211">
        <f>NDPL!BP116</f>
        <v>11000</v>
      </c>
      <c r="BR162" s="211">
        <f>NDPL!BQ116</f>
        <v>400</v>
      </c>
      <c r="BS162" s="211">
        <f>NDPL!BR116</f>
        <v>400</v>
      </c>
      <c r="BT162" s="211">
        <f>NDPL!BS116</f>
        <v>100</v>
      </c>
      <c r="BU162" s="211">
        <f>NDPL!BT116</f>
        <v>1</v>
      </c>
      <c r="BV162" s="211">
        <f>NDPL!BU116</f>
        <v>1</v>
      </c>
      <c r="BW162" s="211">
        <f>NDPL!BV116</f>
        <v>100</v>
      </c>
      <c r="BX162" s="267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8"/>
      <c r="N163" s="155">
        <v>9</v>
      </c>
      <c r="O163" s="69" t="s">
        <v>113</v>
      </c>
      <c r="P163" s="72">
        <v>4902531</v>
      </c>
      <c r="Q163" s="30">
        <v>0</v>
      </c>
      <c r="R163" s="64" t="s">
        <v>659</v>
      </c>
      <c r="S163" s="59" t="s">
        <v>699</v>
      </c>
      <c r="T163" s="64">
        <v>-100</v>
      </c>
      <c r="U163" s="64">
        <v>43354</v>
      </c>
      <c r="V163" s="64">
        <v>41526</v>
      </c>
      <c r="W163" s="64">
        <f>U163-V163</f>
        <v>1828</v>
      </c>
      <c r="X163" s="64">
        <f>T163*W163</f>
        <v>-182800</v>
      </c>
      <c r="Y163" s="96">
        <f>IF(S163="Kvarh(Lag)",X163/1000000,X163/1000)</f>
        <v>-0.1828</v>
      </c>
      <c r="Z163" s="288"/>
      <c r="AA163" s="53"/>
      <c r="AB163" s="211" t="e">
        <f>NDPL!#REF!</f>
        <v>#REF!</v>
      </c>
      <c r="AC163" s="26"/>
      <c r="AD163" s="215" t="e">
        <f>NDPL!#REF!</f>
        <v>#REF!</v>
      </c>
      <c r="AE163" s="215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1" t="e">
        <f>NDPL!#REF!</f>
        <v>#REF!</v>
      </c>
      <c r="BL163" s="212" t="e">
        <f>NDPL!#REF!</f>
        <v>#REF!</v>
      </c>
      <c r="BM163" s="211" t="e">
        <f>NDPL!#REF!</f>
        <v>#REF!</v>
      </c>
      <c r="BN163" s="211" t="e">
        <f>NDPL!#REF!</f>
        <v>#REF!</v>
      </c>
      <c r="BO163" s="211" t="e">
        <f>NDPL!#REF!</f>
        <v>#REF!</v>
      </c>
      <c r="BP163" s="211" t="e">
        <f>NDPL!#REF!</f>
        <v>#REF!</v>
      </c>
      <c r="BQ163" s="211" t="e">
        <f>NDPL!#REF!</f>
        <v>#REF!</v>
      </c>
      <c r="BR163" s="211" t="e">
        <f>NDPL!#REF!</f>
        <v>#REF!</v>
      </c>
      <c r="BS163" s="211" t="e">
        <f>NDPL!#REF!</f>
        <v>#REF!</v>
      </c>
      <c r="BT163" s="211" t="e">
        <f>NDPL!#REF!</f>
        <v>#REF!</v>
      </c>
      <c r="BU163" s="211" t="e">
        <f>NDPL!#REF!</f>
        <v>#REF!</v>
      </c>
      <c r="BV163" s="211" t="e">
        <f>NDPL!#REF!</f>
        <v>#REF!</v>
      </c>
      <c r="BW163" s="211" t="e">
        <f>NDPL!#REF!</f>
        <v>#REF!</v>
      </c>
      <c r="BX163" s="267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5">
        <v>12</v>
      </c>
      <c r="O164" s="69" t="s">
        <v>114</v>
      </c>
      <c r="P164" s="72">
        <v>4902532</v>
      </c>
      <c r="Q164" s="30">
        <v>0</v>
      </c>
      <c r="R164" s="64" t="s">
        <v>659</v>
      </c>
      <c r="S164" s="59" t="s">
        <v>699</v>
      </c>
      <c r="T164" s="64">
        <v>-100</v>
      </c>
      <c r="U164" s="64">
        <v>66309</v>
      </c>
      <c r="V164" s="64">
        <v>65157</v>
      </c>
      <c r="W164" s="64">
        <f>U164-V164</f>
        <v>1152</v>
      </c>
      <c r="X164" s="64">
        <f>T164*W164</f>
        <v>-115200</v>
      </c>
      <c r="Y164" s="96">
        <f>IF(S164="Kvarh(Lag)",X164/1000000,X164/1000)</f>
        <v>-0.1152</v>
      </c>
      <c r="Z164" s="132"/>
      <c r="AA164" s="53"/>
      <c r="AB164" s="82" t="s">
        <v>185</v>
      </c>
      <c r="AC164" s="3"/>
      <c r="AD164" s="61"/>
      <c r="AE164" s="61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2" t="e">
        <f>NDPL!#REF!</f>
        <v>#REF!</v>
      </c>
      <c r="BL164" s="72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5"/>
      <c r="O165" s="103" t="s">
        <v>60</v>
      </c>
      <c r="P165" s="72"/>
      <c r="Q165" s="30"/>
      <c r="R165" s="30"/>
      <c r="S165" s="30"/>
      <c r="T165" s="30"/>
      <c r="U165" s="30"/>
      <c r="V165" s="30"/>
      <c r="W165" s="30"/>
      <c r="X165" s="64"/>
      <c r="Y165" s="70"/>
      <c r="Z165" s="132"/>
      <c r="AA165" s="53"/>
      <c r="AB165" s="30" t="s">
        <v>532</v>
      </c>
      <c r="AC165" s="3"/>
      <c r="AD165" s="61" t="e">
        <f>NDPL!#REF!</f>
        <v>#REF!</v>
      </c>
      <c r="AE165" s="61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2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5">
        <v>18</v>
      </c>
      <c r="O166" s="5" t="s">
        <v>790</v>
      </c>
      <c r="P166" s="6">
        <v>4864807</v>
      </c>
      <c r="Q166" s="30">
        <v>0</v>
      </c>
      <c r="R166" s="64" t="s">
        <v>659</v>
      </c>
      <c r="S166" s="59" t="s">
        <v>699</v>
      </c>
      <c r="T166" s="64">
        <v>-100</v>
      </c>
      <c r="U166" s="64">
        <v>256576</v>
      </c>
      <c r="V166" s="64">
        <v>250135</v>
      </c>
      <c r="W166" s="64">
        <f>U166-V166</f>
        <v>6441</v>
      </c>
      <c r="X166" s="64">
        <f>T166*W166</f>
        <v>-644100</v>
      </c>
      <c r="Y166" s="96">
        <f>IF(S166="Kvarh(Lag)",X166/1000000,X166/1000)</f>
        <v>-0.6441</v>
      </c>
      <c r="AA166" s="54"/>
      <c r="AB166" s="82" t="s">
        <v>126</v>
      </c>
      <c r="AC166" s="8"/>
      <c r="AD166" s="3"/>
      <c r="AM166" s="4"/>
      <c r="AN166" s="4"/>
      <c r="BK166" s="82" t="s">
        <v>126</v>
      </c>
      <c r="BL166" s="72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8"/>
      <c r="N167" s="155">
        <v>19</v>
      </c>
      <c r="O167" s="5" t="s">
        <v>115</v>
      </c>
      <c r="P167" s="6">
        <v>4865086</v>
      </c>
      <c r="Q167" s="30">
        <v>0</v>
      </c>
      <c r="R167" s="64" t="s">
        <v>659</v>
      </c>
      <c r="S167" s="59" t="s">
        <v>699</v>
      </c>
      <c r="T167" s="64">
        <v>-100</v>
      </c>
      <c r="U167" s="64">
        <v>64040</v>
      </c>
      <c r="V167" s="64">
        <v>61715</v>
      </c>
      <c r="W167" s="64">
        <f>U167-V167</f>
        <v>2325</v>
      </c>
      <c r="X167" s="64">
        <f>T167*W167</f>
        <v>-232500</v>
      </c>
      <c r="Y167" s="96">
        <f>IF(S167="Kvarh(Lag)",X167/1000000,X167/1000)</f>
        <v>-0.2325</v>
      </c>
      <c r="Z167" s="129"/>
      <c r="AA167" s="53"/>
      <c r="AB167" s="30" t="e">
        <f>NDPL!#REF!</f>
        <v>#REF!</v>
      </c>
      <c r="AC167" s="3"/>
      <c r="AD167" s="61" t="e">
        <f>NDPL!#REF!</f>
        <v>#REF!</v>
      </c>
      <c r="AE167" s="61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2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5">
        <v>20</v>
      </c>
      <c r="O168" s="5" t="s">
        <v>796</v>
      </c>
      <c r="P168" s="6">
        <v>4902571</v>
      </c>
      <c r="Q168" s="30">
        <v>0</v>
      </c>
      <c r="R168" s="64" t="s">
        <v>659</v>
      </c>
      <c r="S168" s="59" t="s">
        <v>699</v>
      </c>
      <c r="T168" s="64">
        <v>300</v>
      </c>
      <c r="U168" s="64">
        <v>137</v>
      </c>
      <c r="V168" s="64">
        <v>137</v>
      </c>
      <c r="W168" s="64">
        <f>U168-V168</f>
        <v>0</v>
      </c>
      <c r="X168" s="64">
        <f>T168*W168</f>
        <v>0</v>
      </c>
      <c r="Y168" s="96">
        <f>IF(S168="Kvarh(Lag)",X168/1000000,X168/1000)</f>
        <v>0</v>
      </c>
      <c r="Z168" s="129"/>
      <c r="AA168" s="53"/>
      <c r="AB168" s="30" t="e">
        <f>NDPL!#REF!</f>
        <v>#REF!</v>
      </c>
      <c r="AC168" s="3"/>
      <c r="AD168" s="61" t="e">
        <f>NDPL!#REF!</f>
        <v>#REF!</v>
      </c>
      <c r="AE168" s="61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2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5"/>
      <c r="O169" s="5" t="s">
        <v>799</v>
      </c>
      <c r="P169" s="6"/>
      <c r="Q169" s="30"/>
      <c r="R169" s="64"/>
      <c r="S169" s="59"/>
      <c r="T169" s="64"/>
      <c r="U169" s="64"/>
      <c r="V169" s="64"/>
      <c r="W169" s="64"/>
      <c r="X169" s="64"/>
      <c r="Y169" s="96"/>
      <c r="Z169" s="129"/>
      <c r="AA169" s="53"/>
      <c r="AB169" s="30"/>
      <c r="AC169" s="3"/>
      <c r="AD169" s="61"/>
      <c r="AE169" s="61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2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08" t="s">
        <v>126</v>
      </c>
      <c r="P170" s="72"/>
      <c r="Q170" s="30"/>
      <c r="R170" s="64"/>
      <c r="S170" s="64"/>
      <c r="T170" s="64"/>
      <c r="U170" s="64"/>
      <c r="V170" s="64"/>
      <c r="W170" s="64">
        <v>325</v>
      </c>
      <c r="X170" s="30"/>
      <c r="Y170" s="70"/>
      <c r="Z170" s="129"/>
      <c r="AA170" s="53"/>
      <c r="AB170" s="30" t="e">
        <f>NDPL!#REF!</f>
        <v>#REF!</v>
      </c>
      <c r="AC170" s="3"/>
      <c r="AD170" s="61" t="e">
        <f>NDPL!#REF!</f>
        <v>#REF!</v>
      </c>
      <c r="AE170" s="61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2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3" t="s">
        <v>568</v>
      </c>
      <c r="P171" s="72">
        <v>4902535</v>
      </c>
      <c r="Q171" s="30">
        <v>0</v>
      </c>
      <c r="R171" s="64" t="s">
        <v>659</v>
      </c>
      <c r="S171" s="59" t="s">
        <v>699</v>
      </c>
      <c r="T171" s="64">
        <v>-100</v>
      </c>
      <c r="U171" s="64">
        <v>9453</v>
      </c>
      <c r="V171" s="64">
        <v>9208</v>
      </c>
      <c r="W171" s="64">
        <f aca="true" t="shared" si="13" ref="W171:W176">U171-V171</f>
        <v>245</v>
      </c>
      <c r="X171" s="64">
        <f aca="true" t="shared" si="14" ref="X171:X176">T171*W171</f>
        <v>-24500</v>
      </c>
      <c r="Y171" s="96">
        <f aca="true" t="shared" si="15" ref="Y171:Y176">IF(S171="Kvarh(Lag)",X171/1000000,X171/1000)</f>
        <v>-0.0245</v>
      </c>
      <c r="Z171" s="129"/>
      <c r="AA171" s="53"/>
      <c r="AB171" s="30" t="s">
        <v>141</v>
      </c>
      <c r="AC171" s="3"/>
      <c r="AD171" s="61" t="e">
        <f>NDPL!#REF!</f>
        <v>#REF!</v>
      </c>
      <c r="AE171" s="61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2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3" t="s">
        <v>127</v>
      </c>
      <c r="P172" s="72">
        <v>4902536</v>
      </c>
      <c r="Q172" s="30">
        <v>0</v>
      </c>
      <c r="R172" s="64" t="s">
        <v>659</v>
      </c>
      <c r="S172" s="59" t="s">
        <v>699</v>
      </c>
      <c r="T172" s="64">
        <v>-100</v>
      </c>
      <c r="U172" s="64">
        <v>16956</v>
      </c>
      <c r="V172" s="64">
        <v>16161</v>
      </c>
      <c r="W172" s="64">
        <f t="shared" si="13"/>
        <v>795</v>
      </c>
      <c r="X172" s="64">
        <f t="shared" si="14"/>
        <v>-79500</v>
      </c>
      <c r="Y172" s="96">
        <f t="shared" si="15"/>
        <v>-0.0795</v>
      </c>
      <c r="AD172" s="61"/>
      <c r="AE172" s="61"/>
      <c r="BK172" s="30"/>
      <c r="BL172" s="72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3" t="s">
        <v>128</v>
      </c>
      <c r="P173" s="72">
        <v>4902537</v>
      </c>
      <c r="Q173" s="30">
        <v>0</v>
      </c>
      <c r="R173" s="64" t="s">
        <v>659</v>
      </c>
      <c r="S173" s="59" t="s">
        <v>699</v>
      </c>
      <c r="T173" s="64">
        <v>-100</v>
      </c>
      <c r="U173" s="64">
        <v>76933</v>
      </c>
      <c r="V173" s="64">
        <v>75006</v>
      </c>
      <c r="W173" s="64">
        <f t="shared" si="13"/>
        <v>1927</v>
      </c>
      <c r="X173" s="64">
        <f t="shared" si="14"/>
        <v>-192700</v>
      </c>
      <c r="Y173" s="96">
        <f t="shared" si="15"/>
        <v>-0.1927</v>
      </c>
      <c r="AD173" s="61"/>
      <c r="AE173" s="61"/>
      <c r="BK173" s="30"/>
      <c r="BL173" s="72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3" t="s">
        <v>129</v>
      </c>
      <c r="P174" s="72">
        <v>4902538</v>
      </c>
      <c r="Q174" s="30">
        <v>0</v>
      </c>
      <c r="R174" s="64" t="s">
        <v>659</v>
      </c>
      <c r="S174" s="59" t="s">
        <v>699</v>
      </c>
      <c r="T174" s="64">
        <v>-100</v>
      </c>
      <c r="U174" s="64">
        <v>58218</v>
      </c>
      <c r="V174" s="64">
        <v>56980</v>
      </c>
      <c r="W174" s="64">
        <f t="shared" si="13"/>
        <v>1238</v>
      </c>
      <c r="X174" s="64">
        <f t="shared" si="14"/>
        <v>-123800</v>
      </c>
      <c r="Y174" s="96">
        <f t="shared" si="15"/>
        <v>-0.1238</v>
      </c>
      <c r="AD174" s="61"/>
      <c r="AE174" s="61"/>
      <c r="BK174" s="30"/>
      <c r="BL174" s="72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3" t="s">
        <v>130</v>
      </c>
      <c r="P175" s="72">
        <v>4902539</v>
      </c>
      <c r="Q175" s="30">
        <v>0</v>
      </c>
      <c r="R175" s="64" t="s">
        <v>659</v>
      </c>
      <c r="S175" s="59" t="s">
        <v>699</v>
      </c>
      <c r="T175" s="64">
        <v>-100</v>
      </c>
      <c r="U175" s="64">
        <v>3940</v>
      </c>
      <c r="V175" s="64">
        <v>3825</v>
      </c>
      <c r="W175" s="64">
        <f t="shared" si="13"/>
        <v>115</v>
      </c>
      <c r="X175" s="64">
        <f t="shared" si="14"/>
        <v>-11500</v>
      </c>
      <c r="Y175" s="96">
        <f t="shared" si="15"/>
        <v>-0.0115</v>
      </c>
      <c r="AD175" s="61"/>
      <c r="AE175" s="61"/>
      <c r="BK175" s="30"/>
      <c r="BL175" s="72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3" t="s">
        <v>123</v>
      </c>
      <c r="P176" s="72">
        <v>4902540</v>
      </c>
      <c r="Q176" s="30">
        <v>0</v>
      </c>
      <c r="R176" s="64" t="s">
        <v>659</v>
      </c>
      <c r="S176" s="59" t="s">
        <v>699</v>
      </c>
      <c r="T176" s="64">
        <v>-100</v>
      </c>
      <c r="U176" s="64">
        <v>31552</v>
      </c>
      <c r="V176" s="64">
        <v>31552</v>
      </c>
      <c r="W176" s="64">
        <f t="shared" si="13"/>
        <v>0</v>
      </c>
      <c r="X176" s="64">
        <f t="shared" si="14"/>
        <v>0</v>
      </c>
      <c r="Y176" s="96">
        <f t="shared" si="15"/>
        <v>0</v>
      </c>
      <c r="AD176" s="61"/>
      <c r="AE176" s="61"/>
      <c r="BK176" s="30"/>
      <c r="BL176" s="72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3"/>
      <c r="P177" s="72"/>
      <c r="Q177" s="30"/>
      <c r="R177" s="64"/>
      <c r="S177" s="64"/>
      <c r="T177" s="64"/>
      <c r="U177" s="64"/>
      <c r="V177" s="64"/>
      <c r="W177" s="64"/>
      <c r="X177" s="30"/>
      <c r="Y177" s="70"/>
      <c r="AD177" s="61"/>
      <c r="AE177" s="61"/>
      <c r="BK177" s="30"/>
      <c r="BL177" s="72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08" t="s">
        <v>133</v>
      </c>
      <c r="P178" s="72"/>
      <c r="Q178" s="30"/>
      <c r="R178" s="64"/>
      <c r="S178" s="64"/>
      <c r="T178" s="64"/>
      <c r="U178" s="30"/>
      <c r="V178" s="30"/>
      <c r="W178" s="64"/>
      <c r="X178" s="30"/>
      <c r="Y178" s="70"/>
      <c r="AD178" s="61"/>
      <c r="AE178" s="61"/>
      <c r="BK178" s="30"/>
      <c r="BL178" s="72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3" t="s">
        <v>134</v>
      </c>
      <c r="P179" s="72">
        <v>4902541</v>
      </c>
      <c r="Q179" s="30">
        <v>0</v>
      </c>
      <c r="R179" s="64" t="s">
        <v>659</v>
      </c>
      <c r="S179" s="59" t="s">
        <v>699</v>
      </c>
      <c r="T179" s="64">
        <v>-100</v>
      </c>
      <c r="U179" s="64">
        <v>72280</v>
      </c>
      <c r="V179" s="64">
        <v>70958</v>
      </c>
      <c r="W179" s="64">
        <f>U179-V179</f>
        <v>1322</v>
      </c>
      <c r="X179" s="64">
        <f>T179*W179</f>
        <v>-132200</v>
      </c>
      <c r="Y179" s="96">
        <f>IF(S179="Kvarh(Lag)",X179/1000000,X179/1000)</f>
        <v>-0.1322</v>
      </c>
      <c r="AD179" s="61"/>
      <c r="AE179" s="61"/>
      <c r="BK179" s="30"/>
      <c r="BL179" s="72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3" t="s">
        <v>135</v>
      </c>
      <c r="P180" s="72">
        <v>4902542</v>
      </c>
      <c r="Q180" s="30">
        <v>0</v>
      </c>
      <c r="R180" s="64" t="s">
        <v>659</v>
      </c>
      <c r="S180" s="59" t="s">
        <v>699</v>
      </c>
      <c r="T180" s="64">
        <v>-100</v>
      </c>
      <c r="U180" s="64">
        <v>67504</v>
      </c>
      <c r="V180" s="64">
        <v>66352</v>
      </c>
      <c r="W180" s="64">
        <f>U180-V180</f>
        <v>1152</v>
      </c>
      <c r="X180" s="64">
        <f>T180*W180</f>
        <v>-115200</v>
      </c>
      <c r="Y180" s="96">
        <f>IF(S180="Kvarh(Lag)",X180/1000000,X180/1000)</f>
        <v>-0.1152</v>
      </c>
      <c r="AD180" s="61"/>
      <c r="AE180" s="61"/>
      <c r="BK180" s="30"/>
      <c r="BL180" s="72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3" t="s">
        <v>141</v>
      </c>
      <c r="P181" s="72">
        <v>4902543</v>
      </c>
      <c r="Q181" s="30">
        <v>0</v>
      </c>
      <c r="R181" s="64" t="s">
        <v>659</v>
      </c>
      <c r="S181" s="59" t="s">
        <v>699</v>
      </c>
      <c r="T181" s="64">
        <v>-100</v>
      </c>
      <c r="U181" s="64">
        <v>94672</v>
      </c>
      <c r="V181" s="64">
        <v>92715</v>
      </c>
      <c r="W181" s="64">
        <f>U181-V181</f>
        <v>1957</v>
      </c>
      <c r="X181" s="64">
        <f>T181*W181</f>
        <v>-195700</v>
      </c>
      <c r="Y181" s="96">
        <f>IF(S181="Kvarh(Lag)",X181/1000000,X181/1000)</f>
        <v>-0.1957</v>
      </c>
      <c r="AD181" s="61"/>
      <c r="AE181" s="61"/>
      <c r="BK181" s="30"/>
      <c r="BL181" s="72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08" t="s">
        <v>533</v>
      </c>
      <c r="P182" s="72"/>
      <c r="Q182" s="30"/>
      <c r="R182" s="64"/>
      <c r="S182" s="64"/>
      <c r="T182" s="64"/>
      <c r="U182" s="64"/>
      <c r="V182" s="64"/>
      <c r="W182" s="64"/>
      <c r="X182" s="30"/>
      <c r="Y182" s="70"/>
      <c r="AD182" s="61"/>
      <c r="AE182" s="61"/>
      <c r="BK182" s="30"/>
      <c r="BL182" s="72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3" t="s">
        <v>185</v>
      </c>
      <c r="P183" s="72">
        <v>4902528</v>
      </c>
      <c r="Q183" s="30"/>
      <c r="R183" s="64" t="s">
        <v>659</v>
      </c>
      <c r="S183" s="59" t="s">
        <v>699</v>
      </c>
      <c r="T183" s="64">
        <v>100</v>
      </c>
      <c r="U183" s="64">
        <v>43100</v>
      </c>
      <c r="V183" s="64">
        <v>43100</v>
      </c>
      <c r="W183" s="64">
        <f>U183-V183</f>
        <v>0</v>
      </c>
      <c r="X183" s="64">
        <f>T183*W183</f>
        <v>0</v>
      </c>
      <c r="Y183" s="96">
        <f>IF(S183="Kvarh(Lag)",X183/1000000,X183/1000)</f>
        <v>0</v>
      </c>
      <c r="AD183" s="61"/>
      <c r="AE183" s="61"/>
      <c r="BK183" s="30"/>
      <c r="BL183" s="72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3"/>
      <c r="BK184" s="30" t="e">
        <f>NDPL!#REF!</f>
        <v>#REF!</v>
      </c>
      <c r="BL184" s="72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79"/>
      <c r="P185" s="30"/>
      <c r="Q185" s="30"/>
      <c r="R185" s="30"/>
      <c r="S185" s="30"/>
      <c r="T185" s="97"/>
      <c r="U185" s="97" t="s">
        <v>217</v>
      </c>
      <c r="V185" s="97"/>
      <c r="W185" s="97"/>
      <c r="X185" s="97"/>
      <c r="Y185" s="98">
        <f>SUM(Y161:Y184)</f>
        <v>-2.4162</v>
      </c>
      <c r="AA185" s="53"/>
      <c r="AB185" s="30"/>
      <c r="AC185" s="3"/>
      <c r="AD185" s="3"/>
      <c r="BK185" s="30"/>
      <c r="BL185" s="72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79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3"/>
      <c r="AB186" s="30"/>
      <c r="AC186" s="3"/>
      <c r="AD186" s="3"/>
      <c r="BK186" s="30"/>
      <c r="BL186" s="72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79" t="s">
        <v>176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3"/>
      <c r="AB187" s="30"/>
      <c r="AC187" s="3"/>
      <c r="AD187" s="3"/>
      <c r="BK187" s="30"/>
      <c r="BL187" s="72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3"/>
      <c r="AB188" s="30"/>
      <c r="AC188" s="3"/>
      <c r="AD188" s="3"/>
      <c r="BK188" s="30"/>
      <c r="BL188" s="72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79" t="s">
        <v>544</v>
      </c>
      <c r="AA189" s="53"/>
      <c r="AB189" s="30"/>
      <c r="AC189" s="3"/>
      <c r="AD189" s="3"/>
      <c r="BK189" s="30"/>
      <c r="BL189" s="72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3"/>
      <c r="AB190" s="30"/>
      <c r="AC190" s="3"/>
      <c r="AD190" s="3"/>
      <c r="BK190" s="30"/>
      <c r="BL190" s="72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0" t="s">
        <v>218</v>
      </c>
      <c r="P191" s="30"/>
      <c r="AA191" s="53"/>
      <c r="AB191" s="30"/>
      <c r="AC191" s="3"/>
      <c r="AD191" s="3"/>
      <c r="BK191" s="30"/>
      <c r="BL191" s="72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3"/>
      <c r="P192" s="5" t="s">
        <v>219</v>
      </c>
      <c r="AA192" s="53"/>
      <c r="AB192" s="30"/>
      <c r="AC192" s="3"/>
      <c r="AD192" s="3"/>
      <c r="BK192" s="30"/>
      <c r="BL192" s="72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220</v>
      </c>
      <c r="AA193" s="53"/>
      <c r="AB193" s="30"/>
      <c r="AC193" s="3"/>
      <c r="AD193" s="3"/>
      <c r="BK193" s="30"/>
      <c r="BL193" s="72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221</v>
      </c>
      <c r="AA194" s="53"/>
      <c r="AB194" s="30"/>
      <c r="AC194" s="3"/>
      <c r="AD194" s="3"/>
      <c r="BK194" s="30"/>
      <c r="BL194" s="72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1"/>
      <c r="P195" s="5" t="s">
        <v>311</v>
      </c>
      <c r="AA195" s="53"/>
      <c r="AB195" s="30"/>
      <c r="AC195" s="3"/>
      <c r="AD195" s="3"/>
      <c r="BK195" s="30"/>
      <c r="BL195" s="72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3"/>
      <c r="AB196" s="30"/>
      <c r="AC196" s="3"/>
      <c r="AD196" s="3"/>
      <c r="BK196" s="30"/>
      <c r="BL196" s="72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09"/>
      <c r="AA197" s="53"/>
      <c r="AB197" s="30"/>
      <c r="AC197" s="3"/>
      <c r="AD197" s="3"/>
      <c r="BK197" s="30"/>
      <c r="BL197" s="72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09"/>
      <c r="AA198" s="53"/>
      <c r="AB198" s="30"/>
      <c r="AC198" s="3"/>
      <c r="AD198" s="3"/>
      <c r="BK198" s="30"/>
      <c r="BL198" s="72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09"/>
      <c r="AA199" s="53"/>
      <c r="AB199" s="30"/>
      <c r="AC199" s="3"/>
      <c r="AD199" s="3"/>
      <c r="BK199" s="30"/>
      <c r="BL199" s="72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09"/>
      <c r="AA200" s="53"/>
      <c r="AB200" s="30"/>
      <c r="AC200" s="3"/>
      <c r="AD200" s="3"/>
      <c r="BK200" s="30"/>
      <c r="BL200" s="72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09"/>
      <c r="AA201" s="53"/>
      <c r="AB201" s="30"/>
      <c r="AC201" s="3"/>
      <c r="AD201" s="3"/>
      <c r="BK201" s="30"/>
      <c r="BL201" s="72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09"/>
      <c r="AA202" s="53"/>
      <c r="AB202" s="30"/>
      <c r="AC202" s="3"/>
      <c r="AD202" s="3"/>
      <c r="BK202" s="30"/>
      <c r="BL202" s="72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09"/>
      <c r="AA203" s="53"/>
      <c r="AB203" s="30"/>
      <c r="AC203" s="3"/>
      <c r="AD203" s="3"/>
      <c r="BK203" s="30"/>
      <c r="BL203" s="72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3"/>
      <c r="AB204" s="30"/>
      <c r="AC204" s="3"/>
      <c r="AD204" s="3"/>
      <c r="BK204" s="30"/>
      <c r="BL204" s="72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3"/>
      <c r="AB205" s="30"/>
      <c r="AC205" s="3"/>
      <c r="AD205" s="3"/>
      <c r="BK205" s="30"/>
      <c r="BL205" s="72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3"/>
      <c r="AB206" s="30"/>
      <c r="AC206" s="3"/>
      <c r="AD206" s="3"/>
      <c r="BK206" s="30"/>
      <c r="BL206" s="72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3"/>
      <c r="AB207" s="30"/>
      <c r="AC207" s="3"/>
      <c r="AD207" s="3"/>
      <c r="BK207" s="30"/>
      <c r="BL207" s="72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3"/>
      <c r="AB208" s="30"/>
      <c r="AC208" s="3"/>
      <c r="AD208" s="3"/>
      <c r="BK208" s="30"/>
      <c r="BL208" s="72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3"/>
      <c r="AB209" s="30"/>
      <c r="AC209" s="3"/>
      <c r="AD209" s="3"/>
      <c r="BK209" s="30"/>
      <c r="BL209" s="72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3"/>
      <c r="AB210" s="30"/>
      <c r="AC210" s="3"/>
      <c r="AD210" s="3"/>
      <c r="BK210" s="30"/>
      <c r="BL210" s="72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3"/>
      <c r="AB211" s="30"/>
      <c r="AC211" s="3"/>
      <c r="AD211" s="3"/>
      <c r="BK211" s="30"/>
      <c r="BL211" s="72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3"/>
      <c r="AB212" s="30"/>
      <c r="AC212" s="3"/>
      <c r="AD212" s="3"/>
      <c r="BK212" s="30"/>
      <c r="BL212" s="72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3"/>
      <c r="AB213" s="30"/>
      <c r="AC213" s="3"/>
      <c r="AD213" s="3"/>
      <c r="BK213" s="30"/>
      <c r="BL213" s="72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3"/>
      <c r="AB214" s="30"/>
      <c r="AC214" s="3"/>
      <c r="AD214" s="3"/>
      <c r="BK214" s="30"/>
      <c r="BL214" s="72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3"/>
      <c r="AB215" s="30"/>
      <c r="AC215" s="3"/>
      <c r="AD215" s="3"/>
      <c r="BK215" s="30"/>
      <c r="BL215" s="72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3"/>
      <c r="AB216" s="30"/>
      <c r="AC216" s="3"/>
      <c r="AD216" s="3"/>
      <c r="BK216" s="30"/>
      <c r="BL216" s="72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3"/>
      <c r="AB217" s="30"/>
      <c r="AC217" s="3"/>
      <c r="AD217" s="3"/>
      <c r="BK217" s="30"/>
      <c r="BL217" s="72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3"/>
      <c r="AB218" s="30"/>
      <c r="AC218" s="3"/>
      <c r="AD218" s="3"/>
      <c r="BK218" s="30"/>
      <c r="BL218" s="72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3"/>
      <c r="AB219" s="30"/>
      <c r="AC219" s="3"/>
      <c r="AD219" s="3"/>
      <c r="BK219" s="30"/>
      <c r="BL219" s="72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3"/>
      <c r="AB220" s="30"/>
      <c r="AC220" s="3"/>
      <c r="AD220" s="3"/>
      <c r="BK220" s="30"/>
      <c r="BL220" s="72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3"/>
      <c r="AB221" s="30"/>
      <c r="AC221" s="3"/>
      <c r="AD221" s="3"/>
      <c r="BK221" s="30"/>
      <c r="BL221" s="72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3"/>
      <c r="AB222" s="30"/>
      <c r="AC222" s="3"/>
      <c r="AD222" s="3"/>
      <c r="BK222" s="30"/>
      <c r="BL222" s="72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3"/>
      <c r="AB223" s="30"/>
      <c r="AC223" s="3"/>
      <c r="AD223" s="3"/>
      <c r="BK223" s="30"/>
      <c r="BL223" s="72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3"/>
      <c r="AB224" s="30"/>
      <c r="AC224" s="3"/>
      <c r="AD224" s="3"/>
      <c r="BK224" s="30"/>
      <c r="BL224" s="72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3"/>
      <c r="AB225" s="30"/>
      <c r="AC225" s="3"/>
      <c r="AD225" s="3"/>
      <c r="BK225" s="30"/>
      <c r="BL225" s="72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3"/>
      <c r="AB226" s="30"/>
      <c r="AC226" s="3"/>
      <c r="AD226" s="3"/>
      <c r="BK226" s="30"/>
      <c r="BL226" s="72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3"/>
      <c r="AB227" s="30"/>
      <c r="AC227" s="3"/>
      <c r="AD227" s="3"/>
      <c r="BK227" s="30"/>
      <c r="BL227" s="72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7"/>
      <c r="Z228" s="58"/>
      <c r="AB228" s="30"/>
      <c r="AM228" s="8" t="s">
        <v>193</v>
      </c>
      <c r="BK228" s="30"/>
      <c r="BL228" s="72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39" t="s">
        <v>303</v>
      </c>
      <c r="AA229" s="52"/>
      <c r="AB229" s="30"/>
      <c r="AM229" s="4"/>
      <c r="BK229" s="30"/>
      <c r="BL229" s="72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0" t="s">
        <v>664</v>
      </c>
      <c r="AB230" s="30"/>
      <c r="AE230" s="8" t="s">
        <v>224</v>
      </c>
      <c r="AM230" s="4"/>
      <c r="BK230" s="30"/>
      <c r="BL230" s="72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0" t="s">
        <v>811</v>
      </c>
      <c r="V231" s="448" t="str">
        <f>H3</f>
        <v>FEBRUARY-10</v>
      </c>
      <c r="AA231" s="53"/>
      <c r="AB231" s="30"/>
      <c r="AC231" s="3"/>
      <c r="AD231" s="3"/>
      <c r="BK231" s="30"/>
      <c r="BL231" s="72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0" t="s">
        <v>231</v>
      </c>
      <c r="P232" s="30"/>
      <c r="Q232" s="141"/>
      <c r="R232" s="30"/>
      <c r="S232" s="30"/>
      <c r="T232" s="30"/>
      <c r="U232" s="30"/>
      <c r="V232" s="30"/>
      <c r="W232" s="30"/>
      <c r="X232" s="30"/>
      <c r="Y232" s="30"/>
      <c r="AA232" s="53"/>
      <c r="AB232" s="30"/>
      <c r="AC232" s="3"/>
      <c r="AD232" s="3"/>
      <c r="BK232" s="30"/>
      <c r="BL232" s="72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7"/>
      <c r="AA233" s="53"/>
      <c r="AB233" s="30"/>
      <c r="AC233" s="3"/>
      <c r="AD233" s="3"/>
      <c r="BK233" s="30"/>
      <c r="BL233" s="72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7" t="s">
        <v>174</v>
      </c>
      <c r="AA234" s="53"/>
      <c r="AB234" s="30"/>
      <c r="AC234" s="3"/>
      <c r="AD234" s="3"/>
      <c r="BK234" s="30"/>
      <c r="BL234" s="72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208</v>
      </c>
      <c r="O235" s="92" t="s">
        <v>177</v>
      </c>
      <c r="P235" s="93" t="s">
        <v>25</v>
      </c>
      <c r="Q235" s="93" t="s">
        <v>26</v>
      </c>
      <c r="R235" s="93" t="s">
        <v>139</v>
      </c>
      <c r="S235" s="93" t="s">
        <v>90</v>
      </c>
      <c r="T235" s="93" t="s">
        <v>43</v>
      </c>
      <c r="U235" s="445" t="str">
        <f>U157</f>
        <v>FEBRUARY-10</v>
      </c>
      <c r="V235" s="437" t="str">
        <f>NDPL!V5</f>
        <v>JANUARY-10</v>
      </c>
      <c r="W235" s="93" t="s">
        <v>206</v>
      </c>
      <c r="X235" s="93" t="s">
        <v>207</v>
      </c>
      <c r="Y235" s="93" t="s">
        <v>698</v>
      </c>
      <c r="Z235" s="127"/>
      <c r="AA235" s="53"/>
      <c r="AB235" s="30" t="s">
        <v>177</v>
      </c>
      <c r="AC235" s="18" t="s">
        <v>239</v>
      </c>
      <c r="AD235" s="18" t="s">
        <v>238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177</v>
      </c>
      <c r="BL235" s="72" t="s">
        <v>25</v>
      </c>
      <c r="BM235" s="30" t="s">
        <v>26</v>
      </c>
      <c r="BN235" s="30" t="s">
        <v>139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4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4"/>
      <c r="AB236" s="82" t="s">
        <v>53</v>
      </c>
      <c r="AC236" s="8"/>
      <c r="AD236" s="3"/>
      <c r="AO236" s="153"/>
      <c r="AP236" s="153"/>
      <c r="AQ236" s="153"/>
      <c r="AR236" s="153"/>
      <c r="AS236" s="159"/>
      <c r="AT236" s="152"/>
      <c r="AU236" s="152"/>
      <c r="AV236" s="152"/>
      <c r="AW236" s="152"/>
      <c r="AX236" s="152"/>
      <c r="AY236" s="152"/>
      <c r="AZ236" s="152"/>
      <c r="BA236" s="152"/>
      <c r="BK236" s="82" t="s">
        <v>53</v>
      </c>
      <c r="BL236" s="72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3" t="s">
        <v>54</v>
      </c>
      <c r="P237" s="72">
        <v>4864979</v>
      </c>
      <c r="Q237" s="30" t="e">
        <v>#REF!</v>
      </c>
      <c r="R237" s="64" t="s">
        <v>659</v>
      </c>
      <c r="S237" s="59" t="s">
        <v>699</v>
      </c>
      <c r="T237" s="64">
        <v>1000</v>
      </c>
      <c r="U237" s="30">
        <v>104065</v>
      </c>
      <c r="V237" s="30">
        <v>104065</v>
      </c>
      <c r="W237" s="64">
        <f>U237-V237</f>
        <v>0</v>
      </c>
      <c r="X237" s="64">
        <f>T237*W237</f>
        <v>0</v>
      </c>
      <c r="Y237" s="96">
        <f>IF(S237="Kvarh(Lag)",X237/1000000,X237/1000)</f>
        <v>0</v>
      </c>
      <c r="Z237" s="142" t="s">
        <v>816</v>
      </c>
      <c r="AA237" s="53"/>
      <c r="AB237" s="64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3"/>
      <c r="AP237" s="153"/>
      <c r="AQ237" s="153"/>
      <c r="AR237" s="153"/>
      <c r="AS237" s="153"/>
      <c r="AT237" s="154"/>
      <c r="AU237" s="154"/>
      <c r="AV237" s="154"/>
      <c r="AW237" s="154"/>
      <c r="AX237" s="154"/>
      <c r="AY237" s="154"/>
      <c r="AZ237" s="154"/>
      <c r="BA237" s="154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4" t="s">
        <v>54</v>
      </c>
      <c r="BL237" s="72" t="s">
        <v>366</v>
      </c>
      <c r="BM237" s="64">
        <v>0</v>
      </c>
      <c r="BN237" s="64" t="s">
        <v>166</v>
      </c>
      <c r="BO237" s="64" t="s">
        <v>142</v>
      </c>
      <c r="BP237" s="64">
        <v>66</v>
      </c>
      <c r="BQ237" s="64">
        <v>66</v>
      </c>
      <c r="BR237" s="64">
        <v>1000</v>
      </c>
      <c r="BS237" s="64">
        <v>1000</v>
      </c>
      <c r="BT237" s="64">
        <v>1</v>
      </c>
      <c r="BU237" s="64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3" t="s">
        <v>55</v>
      </c>
      <c r="P238" s="72">
        <v>4864980</v>
      </c>
      <c r="Q238" s="30" t="e">
        <v>#REF!</v>
      </c>
      <c r="R238" s="64" t="s">
        <v>659</v>
      </c>
      <c r="S238" s="59" t="s">
        <v>699</v>
      </c>
      <c r="T238" s="64">
        <v>1000</v>
      </c>
      <c r="U238" s="30">
        <v>30282</v>
      </c>
      <c r="V238" s="30">
        <v>27598</v>
      </c>
      <c r="W238" s="64">
        <f>U238-V238</f>
        <v>2684</v>
      </c>
      <c r="X238" s="64">
        <f>T238*W238</f>
        <v>2684000</v>
      </c>
      <c r="Y238" s="96">
        <f>IF(S238="Kvarh(Lag)",X238/1000000,X238/1000)</f>
        <v>2.684</v>
      </c>
      <c r="Z238" s="142"/>
      <c r="AA238" s="53"/>
      <c r="AB238" s="64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3"/>
      <c r="AP238" s="153"/>
      <c r="AQ238" s="153"/>
      <c r="AR238" s="153"/>
      <c r="AS238" s="153"/>
      <c r="AT238" s="154"/>
      <c r="AU238" s="154"/>
      <c r="AV238" s="154"/>
      <c r="AW238" s="154"/>
      <c r="AX238" s="154"/>
      <c r="AY238" s="154"/>
      <c r="AZ238" s="154"/>
      <c r="BA238" s="154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4" t="s">
        <v>55</v>
      </c>
      <c r="BL238" s="72" t="s">
        <v>367</v>
      </c>
      <c r="BM238" s="64">
        <v>0</v>
      </c>
      <c r="BN238" s="64" t="s">
        <v>166</v>
      </c>
      <c r="BO238" s="64" t="s">
        <v>142</v>
      </c>
      <c r="BP238" s="64">
        <v>66</v>
      </c>
      <c r="BQ238" s="64">
        <v>66</v>
      </c>
      <c r="BR238" s="64">
        <v>1000</v>
      </c>
      <c r="BS238" s="64">
        <v>1000</v>
      </c>
      <c r="BT238" s="64">
        <v>1</v>
      </c>
      <c r="BU238" s="64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3" t="s">
        <v>59</v>
      </c>
      <c r="P239" s="72">
        <v>4864981</v>
      </c>
      <c r="Q239" s="30" t="e">
        <v>#REF!</v>
      </c>
      <c r="R239" s="64" t="s">
        <v>659</v>
      </c>
      <c r="S239" s="59" t="s">
        <v>699</v>
      </c>
      <c r="T239" s="64">
        <v>1000</v>
      </c>
      <c r="U239" s="30">
        <v>48754</v>
      </c>
      <c r="V239" s="30">
        <v>45243</v>
      </c>
      <c r="W239" s="64">
        <f>U239-V239</f>
        <v>3511</v>
      </c>
      <c r="X239" s="64">
        <f>T239*W239</f>
        <v>3511000</v>
      </c>
      <c r="Y239" s="96">
        <f>IF(S239="Kvarh(Lag)",X239/1000000,X239/1000)</f>
        <v>3.511</v>
      </c>
      <c r="Z239" s="142"/>
      <c r="AA239" s="53"/>
      <c r="AB239" s="64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3"/>
      <c r="AP239" s="153"/>
      <c r="AQ239" s="153"/>
      <c r="AR239" s="153"/>
      <c r="AS239" s="153"/>
      <c r="AT239" s="154"/>
      <c r="AU239" s="154"/>
      <c r="AV239" s="154"/>
      <c r="AW239" s="154"/>
      <c r="AX239" s="154"/>
      <c r="AY239" s="154"/>
      <c r="AZ239" s="154"/>
      <c r="BA239" s="154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4" t="s">
        <v>59</v>
      </c>
      <c r="BL239" s="72" t="s">
        <v>570</v>
      </c>
      <c r="BM239" s="64">
        <v>0</v>
      </c>
      <c r="BN239" s="64" t="s">
        <v>166</v>
      </c>
      <c r="BO239" s="64" t="s">
        <v>142</v>
      </c>
      <c r="BP239" s="64">
        <v>66</v>
      </c>
      <c r="BQ239" s="64">
        <v>66</v>
      </c>
      <c r="BR239" s="64">
        <v>1000</v>
      </c>
      <c r="BS239" s="64">
        <v>1000</v>
      </c>
      <c r="BT239" s="64">
        <v>1</v>
      </c>
      <c r="BU239" s="64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3" t="s">
        <v>180</v>
      </c>
      <c r="P240" s="72">
        <v>4864968</v>
      </c>
      <c r="Q240" s="30" t="e">
        <v>#REF!</v>
      </c>
      <c r="R240" s="64" t="s">
        <v>659</v>
      </c>
      <c r="S240" s="59" t="s">
        <v>699</v>
      </c>
      <c r="T240" s="64">
        <v>1000</v>
      </c>
      <c r="U240" s="30">
        <v>25115</v>
      </c>
      <c r="V240" s="30">
        <v>21788</v>
      </c>
      <c r="W240" s="64">
        <f>U240-V240</f>
        <v>3327</v>
      </c>
      <c r="X240" s="64">
        <f>T240*W240</f>
        <v>3327000</v>
      </c>
      <c r="Y240" s="96">
        <f>IF(S240="Kvarh(Lag)",X240/1000000,X240/1000)</f>
        <v>3.327</v>
      </c>
      <c r="Z240" s="142"/>
      <c r="AA240" s="53"/>
      <c r="AB240" s="64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3"/>
      <c r="AP240" s="153"/>
      <c r="AQ240" s="153"/>
      <c r="AR240" s="153"/>
      <c r="AS240" s="153"/>
      <c r="AT240" s="154"/>
      <c r="AU240" s="154"/>
      <c r="AV240" s="154"/>
      <c r="AW240" s="154"/>
      <c r="AX240" s="154"/>
      <c r="AY240" s="154"/>
      <c r="AZ240" s="154"/>
      <c r="BA240" s="154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4" t="s">
        <v>59</v>
      </c>
      <c r="BL240" s="72" t="s">
        <v>570</v>
      </c>
      <c r="BM240" s="64">
        <v>0</v>
      </c>
      <c r="BN240" s="64" t="s">
        <v>166</v>
      </c>
      <c r="BO240" s="64" t="s">
        <v>142</v>
      </c>
      <c r="BP240" s="64">
        <v>66</v>
      </c>
      <c r="BQ240" s="64">
        <v>66</v>
      </c>
      <c r="BR240" s="64">
        <v>1000</v>
      </c>
      <c r="BS240" s="64">
        <v>1000</v>
      </c>
      <c r="BT240" s="64">
        <v>1</v>
      </c>
      <c r="BU240" s="64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4" t="s">
        <v>56</v>
      </c>
      <c r="P241" s="72"/>
      <c r="Q241" s="30"/>
      <c r="R241" s="30"/>
      <c r="S241" s="30"/>
      <c r="T241" s="30"/>
      <c r="U241" s="30"/>
      <c r="V241" s="30"/>
      <c r="W241" s="30"/>
      <c r="X241" s="30"/>
      <c r="Y241" s="70"/>
      <c r="Z241" s="129"/>
      <c r="AA241" s="54"/>
      <c r="AB241" s="84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3"/>
      <c r="AP241" s="153"/>
      <c r="AQ241" s="153"/>
      <c r="AR241" s="153"/>
      <c r="AS241" s="159"/>
      <c r="AT241" s="154"/>
      <c r="AU241" s="154"/>
      <c r="AV241" s="154"/>
      <c r="AW241" s="154"/>
      <c r="AX241" s="154"/>
      <c r="AY241" s="154"/>
      <c r="AZ241" s="154"/>
      <c r="BA241" s="154"/>
      <c r="BB241" s="4"/>
      <c r="BC241" s="4"/>
      <c r="BD241" s="4"/>
      <c r="BE241" s="4"/>
      <c r="BF241" s="4"/>
      <c r="BG241" s="4"/>
      <c r="BH241" s="4"/>
      <c r="BI241" s="4"/>
      <c r="BJ241" s="4"/>
      <c r="BK241" s="84" t="s">
        <v>56</v>
      </c>
      <c r="BL241" s="72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3" t="s">
        <v>370</v>
      </c>
      <c r="P242" s="72">
        <v>4864992</v>
      </c>
      <c r="Q242" s="30" t="e">
        <v>#REF!</v>
      </c>
      <c r="R242" s="64" t="s">
        <v>659</v>
      </c>
      <c r="S242" s="59" t="s">
        <v>699</v>
      </c>
      <c r="T242" s="64">
        <v>1000</v>
      </c>
      <c r="U242" s="30">
        <v>48905</v>
      </c>
      <c r="V242" s="30">
        <v>45878</v>
      </c>
      <c r="W242" s="64">
        <f aca="true" t="shared" si="16" ref="W242:W247">U242-V242</f>
        <v>3027</v>
      </c>
      <c r="X242" s="64">
        <f aca="true" t="shared" si="17" ref="X242:X247">T242*W242</f>
        <v>3027000</v>
      </c>
      <c r="Y242" s="96">
        <f aca="true" t="shared" si="18" ref="Y242:Y247">IF(S242="Kvarh(Lag)",X242/1000000,X242/1000)</f>
        <v>3.027</v>
      </c>
      <c r="Z242" s="142"/>
      <c r="AA242" s="53"/>
      <c r="AB242" s="64" t="s">
        <v>370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3"/>
      <c r="AP242" s="153"/>
      <c r="AQ242" s="153"/>
      <c r="AR242" s="153"/>
      <c r="AS242" s="153"/>
      <c r="AT242" s="154"/>
      <c r="AU242" s="154"/>
      <c r="AV242" s="154"/>
      <c r="AW242" s="154"/>
      <c r="AX242" s="154"/>
      <c r="AY242" s="154"/>
      <c r="AZ242" s="154"/>
      <c r="BA242" s="154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4" t="s">
        <v>370</v>
      </c>
      <c r="BL242" s="72" t="s">
        <v>368</v>
      </c>
      <c r="BM242" s="64">
        <v>0</v>
      </c>
      <c r="BN242" s="64" t="s">
        <v>166</v>
      </c>
      <c r="BO242" s="64" t="s">
        <v>142</v>
      </c>
      <c r="BP242" s="64">
        <v>66</v>
      </c>
      <c r="BQ242" s="64">
        <v>66</v>
      </c>
      <c r="BR242" s="64">
        <v>1000</v>
      </c>
      <c r="BS242" s="64">
        <v>1000</v>
      </c>
      <c r="BT242" s="64">
        <v>1</v>
      </c>
      <c r="BU242" s="64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3" t="s">
        <v>371</v>
      </c>
      <c r="P243" s="72">
        <v>4864993</v>
      </c>
      <c r="Q243" s="30" t="e">
        <v>#REF!</v>
      </c>
      <c r="R243" s="64" t="s">
        <v>659</v>
      </c>
      <c r="S243" s="59" t="s">
        <v>699</v>
      </c>
      <c r="T243" s="64">
        <v>1000</v>
      </c>
      <c r="U243" s="30">
        <v>176073</v>
      </c>
      <c r="V243" s="30">
        <v>172340</v>
      </c>
      <c r="W243" s="64">
        <f t="shared" si="16"/>
        <v>3733</v>
      </c>
      <c r="X243" s="64">
        <f t="shared" si="17"/>
        <v>3733000</v>
      </c>
      <c r="Y243" s="96">
        <f t="shared" si="18"/>
        <v>3.733</v>
      </c>
      <c r="Z243" s="142"/>
      <c r="AA243" s="53"/>
      <c r="AB243" s="64" t="s">
        <v>371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3"/>
      <c r="AP243" s="153"/>
      <c r="AQ243" s="153"/>
      <c r="AR243" s="153"/>
      <c r="AS243" s="153"/>
      <c r="AT243" s="154"/>
      <c r="AU243" s="154"/>
      <c r="AV243" s="154"/>
      <c r="AW243" s="154"/>
      <c r="AX243" s="154"/>
      <c r="AY243" s="154"/>
      <c r="AZ243" s="154"/>
      <c r="BA243" s="154"/>
      <c r="BB243" s="64"/>
      <c r="BC243" s="64"/>
      <c r="BD243" s="64"/>
      <c r="BE243" s="4"/>
      <c r="BF243" s="4"/>
      <c r="BG243" s="4"/>
      <c r="BH243" s="4"/>
      <c r="BI243" s="4">
        <v>1611426</v>
      </c>
      <c r="BJ243" s="4"/>
      <c r="BK243" s="64" t="s">
        <v>371</v>
      </c>
      <c r="BL243" s="72" t="s">
        <v>369</v>
      </c>
      <c r="BM243" s="64">
        <v>0</v>
      </c>
      <c r="BN243" s="64" t="s">
        <v>166</v>
      </c>
      <c r="BO243" s="64" t="s">
        <v>142</v>
      </c>
      <c r="BP243" s="64">
        <v>66</v>
      </c>
      <c r="BQ243" s="64">
        <v>66</v>
      </c>
      <c r="BR243" s="64">
        <v>1000</v>
      </c>
      <c r="BS243" s="64">
        <v>1000</v>
      </c>
      <c r="BT243" s="64">
        <v>1</v>
      </c>
      <c r="BU243" s="64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3" t="s">
        <v>372</v>
      </c>
      <c r="P244" s="72">
        <v>4864914</v>
      </c>
      <c r="Q244" s="30" t="e">
        <v>#REF!</v>
      </c>
      <c r="R244" s="64" t="s">
        <v>659</v>
      </c>
      <c r="S244" s="59" t="s">
        <v>699</v>
      </c>
      <c r="T244" s="64">
        <v>1000</v>
      </c>
      <c r="U244" s="30">
        <v>35646</v>
      </c>
      <c r="V244" s="30">
        <v>34367</v>
      </c>
      <c r="W244" s="64">
        <f t="shared" si="16"/>
        <v>1279</v>
      </c>
      <c r="X244" s="64">
        <f t="shared" si="17"/>
        <v>1279000</v>
      </c>
      <c r="Y244" s="96">
        <f t="shared" si="18"/>
        <v>1.279</v>
      </c>
      <c r="Z244" s="142"/>
      <c r="AA244" s="53"/>
      <c r="AB244" s="64" t="s">
        <v>372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3"/>
      <c r="AP244" s="153"/>
      <c r="AQ244" s="153"/>
      <c r="AR244" s="153"/>
      <c r="AS244" s="153"/>
      <c r="AT244" s="154"/>
      <c r="AU244" s="154"/>
      <c r="AV244" s="154"/>
      <c r="AW244" s="154"/>
      <c r="AX244" s="154"/>
      <c r="AY244" s="154"/>
      <c r="AZ244" s="154"/>
      <c r="BA244" s="154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4" t="s">
        <v>372</v>
      </c>
      <c r="BL244" s="72" t="s">
        <v>375</v>
      </c>
      <c r="BM244" s="64">
        <v>0</v>
      </c>
      <c r="BN244" s="64" t="s">
        <v>166</v>
      </c>
      <c r="BO244" s="64" t="s">
        <v>142</v>
      </c>
      <c r="BP244" s="64">
        <v>33</v>
      </c>
      <c r="BQ244" s="64">
        <v>33</v>
      </c>
      <c r="BR244" s="64">
        <v>2000</v>
      </c>
      <c r="BS244" s="64">
        <v>2000</v>
      </c>
      <c r="BT244" s="64">
        <v>1</v>
      </c>
      <c r="BU244" s="64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3" t="s">
        <v>373</v>
      </c>
      <c r="P245" s="72">
        <v>4865167</v>
      </c>
      <c r="Q245" s="30" t="e">
        <v>#REF!</v>
      </c>
      <c r="R245" s="64" t="s">
        <v>659</v>
      </c>
      <c r="S245" s="59" t="s">
        <v>699</v>
      </c>
      <c r="T245" s="64">
        <v>1000</v>
      </c>
      <c r="U245" s="30">
        <v>40872</v>
      </c>
      <c r="V245" s="30">
        <v>39293</v>
      </c>
      <c r="W245" s="64">
        <f t="shared" si="16"/>
        <v>1579</v>
      </c>
      <c r="X245" s="64">
        <f t="shared" si="17"/>
        <v>1579000</v>
      </c>
      <c r="Y245" s="96">
        <f t="shared" si="18"/>
        <v>1.579</v>
      </c>
      <c r="Z245" s="142"/>
      <c r="AA245" s="53"/>
      <c r="AB245" s="64" t="s">
        <v>373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3"/>
      <c r="AP245" s="153"/>
      <c r="AQ245" s="153"/>
      <c r="AR245" s="153"/>
      <c r="AS245" s="153"/>
      <c r="AT245" s="154"/>
      <c r="AU245" s="154"/>
      <c r="AV245" s="154"/>
      <c r="AW245" s="154"/>
      <c r="AX245" s="154"/>
      <c r="AY245" s="154"/>
      <c r="AZ245" s="154"/>
      <c r="BA245" s="154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4" t="s">
        <v>373</v>
      </c>
      <c r="BL245" s="72" t="s">
        <v>376</v>
      </c>
      <c r="BM245" s="64">
        <v>0</v>
      </c>
      <c r="BN245" s="64" t="s">
        <v>166</v>
      </c>
      <c r="BO245" s="64" t="s">
        <v>142</v>
      </c>
      <c r="BP245" s="64">
        <v>33</v>
      </c>
      <c r="BQ245" s="64">
        <v>33</v>
      </c>
      <c r="BR245" s="64">
        <v>800</v>
      </c>
      <c r="BS245" s="64">
        <v>800</v>
      </c>
      <c r="BT245" s="64">
        <v>1</v>
      </c>
      <c r="BU245" s="64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3" t="s">
        <v>374</v>
      </c>
      <c r="P246" s="72">
        <v>4864893</v>
      </c>
      <c r="Q246" s="30" t="e">
        <v>#REF!</v>
      </c>
      <c r="R246" s="64" t="s">
        <v>659</v>
      </c>
      <c r="S246" s="59" t="s">
        <v>699</v>
      </c>
      <c r="T246" s="64">
        <v>1000</v>
      </c>
      <c r="U246" s="30">
        <v>5496</v>
      </c>
      <c r="V246" s="30">
        <v>5496</v>
      </c>
      <c r="W246" s="64">
        <f t="shared" si="16"/>
        <v>0</v>
      </c>
      <c r="X246" s="64">
        <f t="shared" si="17"/>
        <v>0</v>
      </c>
      <c r="Y246" s="96">
        <f t="shared" si="18"/>
        <v>0</v>
      </c>
      <c r="Z246" s="142"/>
      <c r="AA246" s="53"/>
      <c r="AB246" s="64" t="s">
        <v>374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3"/>
      <c r="AP246" s="153"/>
      <c r="AQ246" s="153"/>
      <c r="AR246" s="153"/>
      <c r="AS246" s="153"/>
      <c r="AT246" s="154"/>
      <c r="AU246" s="154"/>
      <c r="AV246" s="154"/>
      <c r="AW246" s="154"/>
      <c r="AX246" s="154"/>
      <c r="AY246" s="154"/>
      <c r="AZ246" s="154"/>
      <c r="BA246" s="154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4" t="s">
        <v>374</v>
      </c>
      <c r="BL246" s="72" t="s">
        <v>640</v>
      </c>
      <c r="BM246" s="64">
        <v>0</v>
      </c>
      <c r="BN246" s="64" t="s">
        <v>166</v>
      </c>
      <c r="BO246" s="64" t="s">
        <v>142</v>
      </c>
      <c r="BP246" s="64">
        <v>33</v>
      </c>
      <c r="BQ246" s="64">
        <v>33</v>
      </c>
      <c r="BR246" s="64">
        <v>1000</v>
      </c>
      <c r="BS246" s="64">
        <v>1000</v>
      </c>
      <c r="BT246" s="64">
        <v>1</v>
      </c>
      <c r="BU246" s="64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3" t="s">
        <v>377</v>
      </c>
      <c r="P247" s="72">
        <v>4864918</v>
      </c>
      <c r="Q247" s="30" t="e">
        <v>#REF!</v>
      </c>
      <c r="R247" s="64" t="s">
        <v>659</v>
      </c>
      <c r="S247" s="59" t="s">
        <v>699</v>
      </c>
      <c r="T247" s="64">
        <v>1000</v>
      </c>
      <c r="U247" s="30">
        <v>14627</v>
      </c>
      <c r="V247" s="30">
        <v>10914</v>
      </c>
      <c r="W247" s="64">
        <f t="shared" si="16"/>
        <v>3713</v>
      </c>
      <c r="X247" s="64">
        <f t="shared" si="17"/>
        <v>3713000</v>
      </c>
      <c r="Y247" s="96">
        <f t="shared" si="18"/>
        <v>3.713</v>
      </c>
      <c r="Z247" s="142" t="s">
        <v>815</v>
      </c>
      <c r="AA247" s="53"/>
      <c r="AB247" s="84" t="s">
        <v>604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3"/>
      <c r="AP247" s="153"/>
      <c r="AQ247" s="153"/>
      <c r="AR247" s="153"/>
      <c r="AS247" s="153"/>
      <c r="AT247" s="154"/>
      <c r="AU247" s="154"/>
      <c r="AV247" s="154"/>
      <c r="AW247" s="154"/>
      <c r="AX247" s="154"/>
      <c r="AY247" s="154"/>
      <c r="AZ247" s="154"/>
      <c r="BA247" s="154"/>
      <c r="BB247" s="4"/>
      <c r="BC247" s="4"/>
      <c r="BD247" s="4"/>
      <c r="BE247" s="64"/>
      <c r="BF247" s="64"/>
      <c r="BG247" s="64"/>
      <c r="BH247" s="64"/>
      <c r="BI247" s="64"/>
      <c r="BJ247" s="4"/>
      <c r="BK247" s="84" t="s">
        <v>604</v>
      </c>
      <c r="BL247" s="72"/>
      <c r="BM247" s="64"/>
      <c r="BN247" s="64"/>
      <c r="BO247" s="64"/>
      <c r="BP247" s="64"/>
      <c r="BQ247" s="64"/>
      <c r="BR247" s="64"/>
      <c r="BS247" s="64"/>
      <c r="BT247" s="64"/>
      <c r="BU247" s="64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08" t="s">
        <v>604</v>
      </c>
      <c r="P248" s="72"/>
      <c r="Q248" s="30"/>
      <c r="R248" s="64"/>
      <c r="S248" s="64"/>
      <c r="T248" s="64"/>
      <c r="U248" s="30"/>
      <c r="V248" s="30"/>
      <c r="W248" s="64"/>
      <c r="X248" s="30"/>
      <c r="Y248" s="70"/>
      <c r="Z248" s="142"/>
      <c r="AA248" s="53"/>
      <c r="AB248" s="84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3"/>
      <c r="AP248" s="153"/>
      <c r="AQ248" s="153"/>
      <c r="AR248" s="153"/>
      <c r="AS248" s="153"/>
      <c r="AT248" s="154"/>
      <c r="AU248" s="154"/>
      <c r="AV248" s="154"/>
      <c r="AW248" s="154"/>
      <c r="AX248" s="154"/>
      <c r="AY248" s="154"/>
      <c r="AZ248" s="154"/>
      <c r="BA248" s="154"/>
      <c r="BB248" s="4"/>
      <c r="BC248" s="4"/>
      <c r="BD248" s="4"/>
      <c r="BE248" s="64"/>
      <c r="BF248" s="64"/>
      <c r="BG248" s="64"/>
      <c r="BH248" s="64"/>
      <c r="BI248" s="64"/>
      <c r="BJ248" s="4"/>
      <c r="BK248" s="84"/>
      <c r="BL248" s="72"/>
      <c r="BM248" s="64"/>
      <c r="BN248" s="64"/>
      <c r="BO248" s="64"/>
      <c r="BP248" s="64"/>
      <c r="BQ248" s="64"/>
      <c r="BR248" s="64"/>
      <c r="BS248" s="64"/>
      <c r="BT248" s="64"/>
      <c r="BU248" s="64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3" t="s">
        <v>607</v>
      </c>
      <c r="P249" s="72">
        <v>4864916</v>
      </c>
      <c r="Q249" s="30" t="e">
        <v>#REF!</v>
      </c>
      <c r="R249" s="64" t="s">
        <v>659</v>
      </c>
      <c r="S249" s="59" t="s">
        <v>699</v>
      </c>
      <c r="T249" s="64">
        <v>1000</v>
      </c>
      <c r="U249" s="30">
        <v>60687</v>
      </c>
      <c r="V249" s="30">
        <v>58786</v>
      </c>
      <c r="W249" s="64">
        <f>U249-V249</f>
        <v>1901</v>
      </c>
      <c r="X249" s="64">
        <f>T249*W249</f>
        <v>1901000</v>
      </c>
      <c r="Y249" s="96">
        <f>IF(S249="Kvarh(Lag)",X249/1000000,X249/1000)</f>
        <v>1.901</v>
      </c>
      <c r="Z249" s="142"/>
      <c r="AA249" s="53"/>
      <c r="AB249" s="64" t="s">
        <v>607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3"/>
      <c r="AP249" s="153"/>
      <c r="AQ249" s="153"/>
      <c r="AR249" s="153"/>
      <c r="AS249" s="153"/>
      <c r="AT249" s="154"/>
      <c r="AU249" s="154"/>
      <c r="AV249" s="154"/>
      <c r="AW249" s="154"/>
      <c r="AX249" s="154"/>
      <c r="AY249" s="154"/>
      <c r="AZ249" s="154"/>
      <c r="BA249" s="154"/>
      <c r="BB249" s="4"/>
      <c r="BC249" s="4"/>
      <c r="BD249" s="4"/>
      <c r="BE249" s="64"/>
      <c r="BF249" s="64"/>
      <c r="BG249" s="64"/>
      <c r="BH249" s="64"/>
      <c r="BI249" s="64">
        <v>258151</v>
      </c>
      <c r="BJ249" s="4"/>
      <c r="BK249" s="64" t="s">
        <v>609</v>
      </c>
      <c r="BL249" s="72" t="s">
        <v>608</v>
      </c>
      <c r="BM249" s="64">
        <v>0</v>
      </c>
      <c r="BN249" s="64" t="s">
        <v>166</v>
      </c>
      <c r="BO249" s="64" t="s">
        <v>142</v>
      </c>
      <c r="BP249" s="64">
        <v>33</v>
      </c>
      <c r="BQ249" s="64">
        <v>33</v>
      </c>
      <c r="BR249" s="64">
        <v>2000</v>
      </c>
      <c r="BS249" s="64">
        <v>2000</v>
      </c>
      <c r="BT249" s="64">
        <v>1</v>
      </c>
      <c r="BU249" s="64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3" t="s">
        <v>605</v>
      </c>
      <c r="P250" s="72">
        <v>4864917</v>
      </c>
      <c r="Q250" s="30" t="e">
        <v>#REF!</v>
      </c>
      <c r="R250" s="64" t="s">
        <v>659</v>
      </c>
      <c r="S250" s="59" t="s">
        <v>699</v>
      </c>
      <c r="T250" s="64">
        <v>1000</v>
      </c>
      <c r="U250" s="30">
        <v>190080</v>
      </c>
      <c r="V250" s="30">
        <v>184988</v>
      </c>
      <c r="W250" s="64">
        <f>U250-V250</f>
        <v>5092</v>
      </c>
      <c r="X250" s="64">
        <f>T250*W250</f>
        <v>5092000</v>
      </c>
      <c r="Y250" s="96">
        <f>IF(S250="Kvarh(Lag)",X250/1000000,X250/1000)</f>
        <v>5.092</v>
      </c>
      <c r="Z250" s="142"/>
      <c r="AA250" s="53"/>
      <c r="AB250" s="64" t="s">
        <v>605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3"/>
      <c r="AP250" s="153"/>
      <c r="AQ250" s="153"/>
      <c r="AR250" s="153"/>
      <c r="AS250" s="153"/>
      <c r="AT250" s="154"/>
      <c r="AU250" s="154"/>
      <c r="AV250" s="154"/>
      <c r="AW250" s="154"/>
      <c r="AX250" s="154"/>
      <c r="AY250" s="154"/>
      <c r="AZ250" s="154"/>
      <c r="BA250" s="154"/>
      <c r="BB250" s="4"/>
      <c r="BC250" s="4"/>
      <c r="BD250" s="4"/>
      <c r="BE250" s="64"/>
      <c r="BF250" s="64"/>
      <c r="BG250" s="64"/>
      <c r="BH250" s="64"/>
      <c r="BI250" s="64">
        <v>266083</v>
      </c>
      <c r="BJ250" s="4"/>
      <c r="BK250" s="64" t="s">
        <v>606</v>
      </c>
      <c r="BL250" s="72" t="s">
        <v>611</v>
      </c>
      <c r="BM250" s="64">
        <v>0</v>
      </c>
      <c r="BN250" s="64" t="s">
        <v>166</v>
      </c>
      <c r="BO250" s="64" t="s">
        <v>142</v>
      </c>
      <c r="BP250" s="64">
        <v>33</v>
      </c>
      <c r="BQ250" s="64">
        <v>33</v>
      </c>
      <c r="BR250" s="64">
        <v>2000</v>
      </c>
      <c r="BS250" s="64">
        <v>2000</v>
      </c>
      <c r="BT250" s="64">
        <v>1</v>
      </c>
      <c r="BU250" s="64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4" t="s">
        <v>244</v>
      </c>
      <c r="P251" s="72"/>
      <c r="Q251" s="30"/>
      <c r="R251" s="30"/>
      <c r="S251" s="30"/>
      <c r="T251" s="30"/>
      <c r="U251" s="30"/>
      <c r="V251" s="30"/>
      <c r="W251" s="30"/>
      <c r="X251" s="30"/>
      <c r="Y251" s="70"/>
      <c r="Z251" s="129"/>
      <c r="AA251" s="54"/>
      <c r="AB251" s="84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79"/>
      <c r="AP251" s="79"/>
      <c r="AQ251" s="79"/>
      <c r="AR251" s="79"/>
      <c r="AS251" s="9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4"/>
      <c r="BK251" s="84" t="s">
        <v>57</v>
      </c>
      <c r="BL251" s="72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3" t="s">
        <v>378</v>
      </c>
      <c r="P252" s="72">
        <v>4865053</v>
      </c>
      <c r="Q252" s="30" t="e">
        <v>#REF!</v>
      </c>
      <c r="R252" s="64" t="s">
        <v>659</v>
      </c>
      <c r="S252" s="59" t="s">
        <v>699</v>
      </c>
      <c r="T252" s="64">
        <v>1000</v>
      </c>
      <c r="U252" s="30">
        <v>21032</v>
      </c>
      <c r="V252" s="30">
        <v>19611</v>
      </c>
      <c r="W252" s="64">
        <f>U252-V252</f>
        <v>1421</v>
      </c>
      <c r="X252" s="64">
        <f>T252*W252</f>
        <v>1421000</v>
      </c>
      <c r="Y252" s="96">
        <f>IF(S252="Kvarh(Lag)",X252/1000000,X252/1000)</f>
        <v>1.421</v>
      </c>
      <c r="Z252" s="142"/>
      <c r="AA252" s="53"/>
      <c r="AB252" s="64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79"/>
      <c r="AP252" s="79"/>
      <c r="AQ252" s="79"/>
      <c r="AR252" s="79"/>
      <c r="AS252" s="79"/>
      <c r="AT252" s="64"/>
      <c r="AU252" s="64"/>
      <c r="AV252" s="64"/>
      <c r="AW252" s="154"/>
      <c r="AX252" s="154"/>
      <c r="AY252" s="64"/>
      <c r="AZ252" s="64"/>
      <c r="BA252" s="64"/>
      <c r="BB252" s="4"/>
      <c r="BC252" s="4"/>
      <c r="BD252" s="4"/>
      <c r="BE252" s="4"/>
      <c r="BF252" s="64"/>
      <c r="BG252" s="64"/>
      <c r="BH252" s="64"/>
      <c r="BI252" s="64"/>
      <c r="BJ252" s="4"/>
      <c r="BK252" s="64"/>
      <c r="BL252" s="72"/>
      <c r="BM252" s="64"/>
      <c r="BN252" s="64"/>
      <c r="BO252" s="64"/>
      <c r="BP252" s="64"/>
      <c r="BQ252" s="64"/>
      <c r="BR252" s="64"/>
      <c r="BS252" s="64"/>
      <c r="BT252" s="64"/>
      <c r="BU252" s="64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3" t="s">
        <v>683</v>
      </c>
      <c r="P253" s="72">
        <v>4864986</v>
      </c>
      <c r="Q253" s="30" t="e">
        <v>#REF!</v>
      </c>
      <c r="R253" s="64" t="s">
        <v>659</v>
      </c>
      <c r="S253" s="59" t="s">
        <v>699</v>
      </c>
      <c r="T253" s="64">
        <v>1000</v>
      </c>
      <c r="U253" s="30">
        <v>15129</v>
      </c>
      <c r="V253" s="30">
        <v>14261</v>
      </c>
      <c r="W253" s="64">
        <f>U253-V253</f>
        <v>868</v>
      </c>
      <c r="X253" s="64">
        <f>T253*W253</f>
        <v>868000</v>
      </c>
      <c r="Y253" s="96">
        <f>IF(S253="Kvarh(Lag)",X253/1000000,X253/1000)</f>
        <v>0.868</v>
      </c>
      <c r="Z253" s="129"/>
      <c r="AA253" s="158"/>
      <c r="AB253" s="64" t="s">
        <v>546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4" t="s">
        <v>546</v>
      </c>
      <c r="BL253" s="72" t="s">
        <v>610</v>
      </c>
      <c r="BM253" s="64">
        <v>0</v>
      </c>
      <c r="BN253" s="64" t="s">
        <v>166</v>
      </c>
      <c r="BO253" s="64" t="s">
        <v>142</v>
      </c>
      <c r="BP253" s="64">
        <v>66</v>
      </c>
      <c r="BQ253" s="64">
        <v>66</v>
      </c>
      <c r="BR253" s="64">
        <v>1000</v>
      </c>
      <c r="BS253" s="64">
        <v>1000</v>
      </c>
      <c r="BT253" s="64">
        <v>1</v>
      </c>
      <c r="BU253" s="64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79"/>
      <c r="P254" s="30"/>
      <c r="Q254" s="30"/>
      <c r="R254" s="30"/>
      <c r="S254" s="30"/>
      <c r="T254" s="30"/>
      <c r="U254" s="30"/>
      <c r="V254" s="30"/>
      <c r="W254" s="30"/>
      <c r="X254" s="30"/>
      <c r="Y254" s="70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79"/>
      <c r="P255" s="30"/>
      <c r="Q255" s="30"/>
      <c r="R255" s="30"/>
      <c r="S255" s="30"/>
      <c r="T255" s="30"/>
      <c r="U255" s="30"/>
      <c r="V255" s="30"/>
      <c r="W255" s="30"/>
      <c r="X255" s="30"/>
      <c r="Y255" s="70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5" t="s">
        <v>214</v>
      </c>
      <c r="P256" s="30"/>
      <c r="Q256" s="30"/>
      <c r="R256" s="30"/>
      <c r="S256" s="82"/>
      <c r="T256" s="82"/>
      <c r="U256" s="82"/>
      <c r="V256" s="82"/>
      <c r="W256" s="145"/>
      <c r="X256" s="30"/>
      <c r="Y256" s="98">
        <f>SUM(Y237:Y255)</f>
        <v>32.135</v>
      </c>
    </row>
    <row r="257" spans="15:25" ht="15" customHeight="1">
      <c r="O257" s="105"/>
      <c r="W257" s="107"/>
      <c r="Y257" s="97"/>
    </row>
    <row r="258" spans="15:25" ht="15" customHeight="1">
      <c r="O258" s="105" t="s">
        <v>215</v>
      </c>
      <c r="Y258" s="98">
        <f>SUM(Y256:Y257)</f>
        <v>32.135</v>
      </c>
    </row>
    <row r="259" spans="15:25" ht="15" customHeight="1">
      <c r="O259" s="105"/>
      <c r="W259" s="107"/>
      <c r="Y259" s="97"/>
    </row>
    <row r="260" ht="15" customHeight="1">
      <c r="N260" s="109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N160">
      <selection activeCell="V115" sqref="V115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6" customWidth="1"/>
    <col min="15" max="15" width="21.57421875" style="44" customWidth="1"/>
    <col min="16" max="16" width="8.00390625" style="86" customWidth="1"/>
    <col min="17" max="17" width="5.00390625" style="86" hidden="1" customWidth="1"/>
    <col min="18" max="18" width="6.28125" style="86" customWidth="1"/>
    <col min="19" max="19" width="4.7109375" style="86" customWidth="1"/>
    <col min="20" max="20" width="7.28125" style="86" customWidth="1"/>
    <col min="21" max="21" width="11.140625" style="86" customWidth="1"/>
    <col min="22" max="22" width="10.57421875" style="86" customWidth="1"/>
    <col min="23" max="23" width="10.140625" style="86" customWidth="1"/>
    <col min="24" max="24" width="11.421875" style="86" customWidth="1"/>
    <col min="25" max="25" width="10.421875" style="86" customWidth="1"/>
    <col min="26" max="26" width="26.421875" style="132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8" t="s">
        <v>301</v>
      </c>
      <c r="P1" s="30"/>
      <c r="Q1" s="30"/>
      <c r="R1" s="30"/>
      <c r="Z1" s="181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5" t="s">
        <v>280</v>
      </c>
    </row>
    <row r="2" spans="3:75" ht="26.25">
      <c r="C2" s="16" t="s">
        <v>304</v>
      </c>
      <c r="O2" s="90" t="s">
        <v>664</v>
      </c>
      <c r="P2" s="30"/>
      <c r="Q2" s="30"/>
      <c r="R2" s="30"/>
      <c r="Z2" s="181"/>
      <c r="AA2" s="197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225</v>
      </c>
    </row>
    <row r="3" spans="2:74" ht="25.5">
      <c r="B3" s="21" t="s">
        <v>806</v>
      </c>
      <c r="H3" s="446" t="str">
        <f>BYPL!H3</f>
        <v>FEBRUARY-10</v>
      </c>
      <c r="O3" s="90" t="s">
        <v>805</v>
      </c>
      <c r="V3" s="449" t="str">
        <f>H3</f>
        <v>FEBRUARY-10</v>
      </c>
      <c r="Z3" s="257" t="s">
        <v>225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6" t="s">
        <v>235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6"/>
      <c r="E4" t="s">
        <v>745</v>
      </c>
      <c r="O4" s="91" t="s">
        <v>227</v>
      </c>
      <c r="Q4" s="30"/>
      <c r="R4" s="30"/>
      <c r="Z4" s="181"/>
      <c r="AD4" s="254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224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321</v>
      </c>
      <c r="N5" s="30" t="s">
        <v>208</v>
      </c>
      <c r="O5" s="92" t="s">
        <v>177</v>
      </c>
      <c r="P5" s="93" t="s">
        <v>25</v>
      </c>
      <c r="Q5" s="93" t="s">
        <v>26</v>
      </c>
      <c r="R5" s="93" t="s">
        <v>139</v>
      </c>
      <c r="S5" s="93" t="s">
        <v>90</v>
      </c>
      <c r="T5" s="93" t="s">
        <v>43</v>
      </c>
      <c r="U5" s="445" t="str">
        <f>H3</f>
        <v>FEBRUARY-10</v>
      </c>
      <c r="V5" s="445" t="str">
        <f>NDPL!V5</f>
        <v>JANUARY-10</v>
      </c>
      <c r="W5" s="93" t="s">
        <v>206</v>
      </c>
      <c r="X5" s="93" t="s">
        <v>207</v>
      </c>
      <c r="Y5" s="93" t="s">
        <v>698</v>
      </c>
      <c r="Z5" s="182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177</v>
      </c>
      <c r="BM5" s="4" t="s">
        <v>25</v>
      </c>
      <c r="BN5" s="4" t="s">
        <v>26</v>
      </c>
      <c r="BO5" s="4" t="s">
        <v>139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243</v>
      </c>
      <c r="CC5" s="3" t="s">
        <v>249</v>
      </c>
      <c r="CD5" s="3" t="s">
        <v>250</v>
      </c>
      <c r="CE5" s="3" t="s">
        <v>251</v>
      </c>
      <c r="CF5" s="3" t="s">
        <v>252</v>
      </c>
      <c r="CG5" s="3" t="s">
        <v>253</v>
      </c>
      <c r="CH5" s="3" t="s">
        <v>254</v>
      </c>
      <c r="CI5" s="3" t="s">
        <v>255</v>
      </c>
      <c r="CJ5" s="3" t="s">
        <v>256</v>
      </c>
      <c r="CK5" s="3" t="s">
        <v>257</v>
      </c>
      <c r="CL5" s="3" t="s">
        <v>258</v>
      </c>
      <c r="CM5" s="3" t="s">
        <v>259</v>
      </c>
      <c r="CN5" s="3" t="s">
        <v>260</v>
      </c>
      <c r="CO5" s="3" t="s">
        <v>261</v>
      </c>
      <c r="CP5" s="3" t="s">
        <v>262</v>
      </c>
      <c r="CQ5" s="3" t="s">
        <v>263</v>
      </c>
      <c r="CR5" s="3" t="s">
        <v>264</v>
      </c>
      <c r="CS5" s="3" t="s">
        <v>265</v>
      </c>
      <c r="CT5" s="3" t="s">
        <v>266</v>
      </c>
      <c r="CU5" s="3" t="s">
        <v>267</v>
      </c>
      <c r="CV5" s="3" t="s">
        <v>268</v>
      </c>
      <c r="CW5" s="3" t="s">
        <v>269</v>
      </c>
      <c r="CX5" s="3" t="s">
        <v>270</v>
      </c>
      <c r="CY5" s="3" t="s">
        <v>271</v>
      </c>
      <c r="CZ5" s="3" t="s">
        <v>272</v>
      </c>
      <c r="DA5" s="3" t="s">
        <v>273</v>
      </c>
      <c r="DB5" s="3" t="s">
        <v>274</v>
      </c>
      <c r="DC5" s="3" t="s">
        <v>275</v>
      </c>
      <c r="DD5" s="3" t="s">
        <v>276</v>
      </c>
      <c r="DE5" s="3" t="s">
        <v>277</v>
      </c>
      <c r="DF5" s="3" t="s">
        <v>278</v>
      </c>
      <c r="DG5" s="3" t="s">
        <v>279</v>
      </c>
    </row>
    <row r="6" spans="14:79" ht="16.5" customHeight="1">
      <c r="N6" s="30"/>
      <c r="O6" s="94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1"/>
      <c r="AA6" s="7"/>
      <c r="AB6" s="8" t="s">
        <v>96</v>
      </c>
      <c r="AC6" s="18" t="s">
        <v>603</v>
      </c>
      <c r="AD6" s="18" t="s">
        <v>602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30">
        <v>1</v>
      </c>
      <c r="O7" s="63" t="s">
        <v>637</v>
      </c>
      <c r="P7" s="72">
        <v>4865180</v>
      </c>
      <c r="Q7" s="64" t="s">
        <v>659</v>
      </c>
      <c r="R7" s="64" t="s">
        <v>659</v>
      </c>
      <c r="S7" s="59" t="s">
        <v>699</v>
      </c>
      <c r="T7" s="64">
        <v>1000</v>
      </c>
      <c r="U7" s="30">
        <v>31240</v>
      </c>
      <c r="V7" s="30">
        <v>31205</v>
      </c>
      <c r="W7" s="64">
        <f>U7-V7</f>
        <v>35</v>
      </c>
      <c r="X7" s="30">
        <f>T7*W7</f>
        <v>35000</v>
      </c>
      <c r="Y7" s="96">
        <f>IF(S7="Kvarh(Lag)",X7/1000000,X7/1000)</f>
        <v>0.035</v>
      </c>
      <c r="Z7" s="181"/>
      <c r="AA7" s="224"/>
      <c r="AB7" s="3" t="s">
        <v>637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19"/>
      <c r="BK7" s="219"/>
      <c r="BL7" s="219" t="s">
        <v>637</v>
      </c>
      <c r="BM7" s="73" t="s">
        <v>419</v>
      </c>
      <c r="BN7" s="42">
        <v>0</v>
      </c>
      <c r="BO7" s="42" t="s">
        <v>166</v>
      </c>
      <c r="BP7" s="42" t="s">
        <v>142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0">
        <v>2</v>
      </c>
      <c r="O8" s="63" t="s">
        <v>29</v>
      </c>
      <c r="P8" s="72">
        <v>4865095</v>
      </c>
      <c r="Q8" s="64" t="s">
        <v>659</v>
      </c>
      <c r="R8" s="64" t="s">
        <v>659</v>
      </c>
      <c r="S8" s="59" t="s">
        <v>699</v>
      </c>
      <c r="T8" s="64">
        <v>100</v>
      </c>
      <c r="U8" s="30">
        <v>110815</v>
      </c>
      <c r="V8" s="30">
        <v>110815</v>
      </c>
      <c r="W8" s="64">
        <f aca="true" t="shared" si="0" ref="W8:W15">U8-V8</f>
        <v>0</v>
      </c>
      <c r="X8" s="30">
        <f aca="true" t="shared" si="1" ref="X8:X15">T8*W8</f>
        <v>0</v>
      </c>
      <c r="Y8" s="96">
        <f aca="true" t="shared" si="2" ref="Y8:Y15">IF(S8="Kvarh(Lag)",X8/1000000,X8/1000)</f>
        <v>0</v>
      </c>
      <c r="Z8" s="181"/>
      <c r="AA8" s="224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19"/>
      <c r="BK8" s="219"/>
      <c r="BL8" s="219" t="s">
        <v>29</v>
      </c>
      <c r="BM8" s="73" t="s">
        <v>559</v>
      </c>
      <c r="BN8" s="42">
        <v>0</v>
      </c>
      <c r="BO8" s="42" t="s">
        <v>166</v>
      </c>
      <c r="BP8" s="42" t="s">
        <v>142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30">
        <v>3</v>
      </c>
      <c r="O9" s="63" t="s">
        <v>32</v>
      </c>
      <c r="P9" s="72">
        <v>4865166</v>
      </c>
      <c r="Q9" s="64" t="s">
        <v>659</v>
      </c>
      <c r="R9" s="64" t="s">
        <v>659</v>
      </c>
      <c r="S9" s="59" t="s">
        <v>699</v>
      </c>
      <c r="T9" s="64">
        <v>1000</v>
      </c>
      <c r="U9" s="30">
        <v>78398</v>
      </c>
      <c r="V9" s="30">
        <v>78288</v>
      </c>
      <c r="W9" s="64">
        <f t="shared" si="0"/>
        <v>110</v>
      </c>
      <c r="X9" s="30">
        <f t="shared" si="1"/>
        <v>110000</v>
      </c>
      <c r="Y9" s="96">
        <f t="shared" si="2"/>
        <v>0.11</v>
      </c>
      <c r="Z9" s="181"/>
      <c r="AA9" s="79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413</v>
      </c>
      <c r="BN9" s="4">
        <v>0</v>
      </c>
      <c r="BO9" s="4" t="s">
        <v>166</v>
      </c>
      <c r="BP9" s="4" t="s">
        <v>142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3" t="s">
        <v>27</v>
      </c>
      <c r="P10" s="72">
        <v>4864825</v>
      </c>
      <c r="Q10" s="64" t="s">
        <v>659</v>
      </c>
      <c r="R10" s="64" t="s">
        <v>659</v>
      </c>
      <c r="S10" s="59" t="s">
        <v>699</v>
      </c>
      <c r="T10" s="64">
        <v>100</v>
      </c>
      <c r="U10" s="30">
        <v>112569</v>
      </c>
      <c r="V10" s="30">
        <v>112569</v>
      </c>
      <c r="W10" s="64">
        <f t="shared" si="0"/>
        <v>0</v>
      </c>
      <c r="X10" s="30">
        <f t="shared" si="1"/>
        <v>0</v>
      </c>
      <c r="Y10" s="96">
        <f t="shared" si="2"/>
        <v>0</v>
      </c>
      <c r="Z10" s="181"/>
      <c r="AA10" s="79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414</v>
      </c>
      <c r="BN10" s="4">
        <v>0</v>
      </c>
      <c r="BO10" s="4" t="s">
        <v>166</v>
      </c>
      <c r="BP10" s="4" t="s">
        <v>142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3" t="s">
        <v>28</v>
      </c>
      <c r="P11" s="72">
        <v>4864826</v>
      </c>
      <c r="Q11" s="64" t="s">
        <v>659</v>
      </c>
      <c r="R11" s="64" t="s">
        <v>659</v>
      </c>
      <c r="S11" s="59" t="s">
        <v>699</v>
      </c>
      <c r="T11" s="64">
        <v>100</v>
      </c>
      <c r="U11" s="30">
        <v>135283</v>
      </c>
      <c r="V11" s="30">
        <v>134452</v>
      </c>
      <c r="W11" s="64">
        <f t="shared" si="0"/>
        <v>831</v>
      </c>
      <c r="X11" s="30">
        <f t="shared" si="1"/>
        <v>83100</v>
      </c>
      <c r="Y11" s="96">
        <f t="shared" si="2"/>
        <v>0.0831</v>
      </c>
      <c r="Z11" s="181"/>
      <c r="AA11" s="79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415</v>
      </c>
      <c r="BN11" s="4">
        <v>0</v>
      </c>
      <c r="BO11" s="4" t="s">
        <v>166</v>
      </c>
      <c r="BP11" s="4" t="s">
        <v>142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3" t="s">
        <v>31</v>
      </c>
      <c r="P12" s="72">
        <v>4865096</v>
      </c>
      <c r="Q12" s="64" t="s">
        <v>659</v>
      </c>
      <c r="R12" s="64" t="s">
        <v>659</v>
      </c>
      <c r="S12" s="59" t="s">
        <v>699</v>
      </c>
      <c r="T12" s="64">
        <v>100</v>
      </c>
      <c r="U12" s="30">
        <v>163365</v>
      </c>
      <c r="V12" s="30">
        <v>163365</v>
      </c>
      <c r="W12" s="64">
        <f t="shared" si="0"/>
        <v>0</v>
      </c>
      <c r="X12" s="30">
        <f t="shared" si="1"/>
        <v>0</v>
      </c>
      <c r="Y12" s="96">
        <f t="shared" si="2"/>
        <v>0</v>
      </c>
      <c r="Z12" s="181"/>
      <c r="AA12" s="79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416</v>
      </c>
      <c r="BN12" s="4">
        <v>0</v>
      </c>
      <c r="BO12" s="4" t="s">
        <v>166</v>
      </c>
      <c r="BP12" s="4" t="s">
        <v>142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3" t="s">
        <v>30</v>
      </c>
      <c r="P13" s="72">
        <v>4865097</v>
      </c>
      <c r="Q13" s="64" t="s">
        <v>659</v>
      </c>
      <c r="R13" s="64" t="s">
        <v>659</v>
      </c>
      <c r="S13" s="59" t="s">
        <v>699</v>
      </c>
      <c r="T13" s="64">
        <v>100</v>
      </c>
      <c r="U13" s="30">
        <v>512362</v>
      </c>
      <c r="V13" s="30">
        <v>512362</v>
      </c>
      <c r="W13" s="64">
        <f t="shared" si="0"/>
        <v>0</v>
      </c>
      <c r="X13" s="30">
        <f t="shared" si="1"/>
        <v>0</v>
      </c>
      <c r="Y13" s="96">
        <f t="shared" si="2"/>
        <v>0</v>
      </c>
      <c r="Z13" s="181"/>
      <c r="AA13" s="79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417</v>
      </c>
      <c r="BN13" s="4">
        <v>0</v>
      </c>
      <c r="BO13" s="4" t="s">
        <v>166</v>
      </c>
      <c r="BP13" s="4" t="s">
        <v>142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3" t="s">
        <v>178</v>
      </c>
      <c r="P14" s="72">
        <v>4864789</v>
      </c>
      <c r="Q14" s="64" t="s">
        <v>659</v>
      </c>
      <c r="R14" s="64" t="s">
        <v>659</v>
      </c>
      <c r="S14" s="59" t="s">
        <v>699</v>
      </c>
      <c r="T14" s="64">
        <v>100</v>
      </c>
      <c r="U14" s="30">
        <v>384419</v>
      </c>
      <c r="V14" s="30">
        <v>384419</v>
      </c>
      <c r="W14" s="64">
        <f t="shared" si="0"/>
        <v>0</v>
      </c>
      <c r="X14" s="30">
        <f t="shared" si="1"/>
        <v>0</v>
      </c>
      <c r="Y14" s="96">
        <f t="shared" si="2"/>
        <v>0</v>
      </c>
      <c r="Z14" s="181"/>
      <c r="AA14" s="79"/>
      <c r="AB14" s="3" t="s">
        <v>178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178</v>
      </c>
      <c r="BM14" s="6" t="s">
        <v>418</v>
      </c>
      <c r="BN14" s="4">
        <v>0</v>
      </c>
      <c r="BO14" s="4" t="s">
        <v>166</v>
      </c>
      <c r="BP14" s="4" t="s">
        <v>142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3" t="s">
        <v>688</v>
      </c>
      <c r="P15" s="72">
        <v>4865179</v>
      </c>
      <c r="Q15" s="64" t="s">
        <v>659</v>
      </c>
      <c r="R15" s="64" t="s">
        <v>659</v>
      </c>
      <c r="S15" s="59" t="s">
        <v>699</v>
      </c>
      <c r="T15" s="64">
        <v>1000</v>
      </c>
      <c r="U15" s="30">
        <v>36643</v>
      </c>
      <c r="V15" s="30">
        <v>36478</v>
      </c>
      <c r="W15" s="64">
        <f t="shared" si="0"/>
        <v>165</v>
      </c>
      <c r="X15" s="30">
        <f t="shared" si="1"/>
        <v>165000</v>
      </c>
      <c r="Y15" s="96">
        <f t="shared" si="2"/>
        <v>0.165</v>
      </c>
      <c r="Z15" s="181"/>
      <c r="AA15" s="79"/>
      <c r="AB15" s="3" t="s">
        <v>644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647</v>
      </c>
      <c r="BM15" s="6" t="s">
        <v>426</v>
      </c>
      <c r="BN15" s="4">
        <v>0</v>
      </c>
      <c r="BO15" s="4" t="s">
        <v>166</v>
      </c>
      <c r="BP15" s="4" t="s">
        <v>142</v>
      </c>
      <c r="BQ15" s="64">
        <v>33</v>
      </c>
      <c r="BR15" s="64">
        <v>33</v>
      </c>
      <c r="BS15" s="64">
        <v>800</v>
      </c>
      <c r="BT15" s="64">
        <v>1000</v>
      </c>
      <c r="BU15" s="64">
        <v>1</v>
      </c>
      <c r="BV15" s="64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4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08" t="s">
        <v>245</v>
      </c>
      <c r="P16" s="72"/>
      <c r="Q16" s="64"/>
      <c r="R16" s="64"/>
      <c r="S16" s="64"/>
      <c r="T16" s="64"/>
      <c r="U16" s="30"/>
      <c r="V16" s="30"/>
      <c r="W16" s="64"/>
      <c r="X16" s="30"/>
      <c r="Y16" s="392">
        <f>SUM(Y7:Y15)</f>
        <v>0.3931</v>
      </c>
      <c r="Z16" s="181"/>
      <c r="AA16" s="79"/>
      <c r="AB16" s="30" t="s">
        <v>571</v>
      </c>
      <c r="AC16" s="64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>
        <v>265.85</v>
      </c>
      <c r="BJ16" s="63"/>
      <c r="BK16" s="63"/>
      <c r="BL16" s="63" t="s">
        <v>573</v>
      </c>
      <c r="BM16" s="72" t="s">
        <v>572</v>
      </c>
      <c r="BN16" s="64">
        <v>0</v>
      </c>
      <c r="BO16" s="64" t="s">
        <v>166</v>
      </c>
      <c r="BP16" s="64" t="s">
        <v>142</v>
      </c>
      <c r="BQ16" s="64">
        <v>11</v>
      </c>
      <c r="BR16" s="64">
        <v>11</v>
      </c>
      <c r="BS16" s="64">
        <v>30</v>
      </c>
      <c r="BT16" s="64">
        <v>300</v>
      </c>
      <c r="BU16" s="64">
        <v>1</v>
      </c>
      <c r="BV16" s="64">
        <v>1</v>
      </c>
      <c r="BW16" s="30">
        <f t="shared" si="4"/>
        <v>10</v>
      </c>
      <c r="BX16" s="30">
        <f t="shared" si="5"/>
        <v>10</v>
      </c>
      <c r="BY16" s="30"/>
      <c r="BZ16" s="30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79"/>
      <c r="DG16" s="79"/>
      <c r="DH16" s="79"/>
      <c r="DI16" s="79"/>
    </row>
    <row r="17" spans="1:113" s="44" customFormat="1" ht="9.7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30">
        <v>10</v>
      </c>
      <c r="O17" s="63" t="s">
        <v>54</v>
      </c>
      <c r="P17" s="72">
        <v>4864973</v>
      </c>
      <c r="Q17" s="64" t="s">
        <v>659</v>
      </c>
      <c r="R17" s="64" t="s">
        <v>659</v>
      </c>
      <c r="S17" s="59" t="s">
        <v>699</v>
      </c>
      <c r="T17" s="64">
        <v>1000</v>
      </c>
      <c r="U17" s="30">
        <v>82716</v>
      </c>
      <c r="V17" s="30">
        <v>79775</v>
      </c>
      <c r="W17" s="64">
        <f>U17-V17</f>
        <v>2941</v>
      </c>
      <c r="X17" s="30">
        <f>T17*W17</f>
        <v>2941000</v>
      </c>
      <c r="Y17" s="96">
        <f>IF(S17="Kvarh(Lag)",X17/1000000,X17/1000)</f>
        <v>2.941</v>
      </c>
      <c r="Z17" s="181"/>
      <c r="AA17" s="79"/>
      <c r="AB17" s="30"/>
      <c r="AC17" s="64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3"/>
      <c r="BK17" s="63"/>
      <c r="BL17" s="63"/>
      <c r="BM17" s="72"/>
      <c r="BN17" s="64"/>
      <c r="BO17" s="64"/>
      <c r="BP17" s="64"/>
      <c r="BQ17" s="64"/>
      <c r="BR17" s="64"/>
      <c r="BS17" s="64"/>
      <c r="BT17" s="64"/>
      <c r="BU17" s="64"/>
      <c r="BV17" s="64"/>
      <c r="BW17" s="30"/>
      <c r="BX17" s="30"/>
      <c r="BY17" s="30"/>
      <c r="BZ17" s="30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79"/>
      <c r="DG17" s="79"/>
      <c r="DH17" s="79"/>
      <c r="DI17" s="79"/>
    </row>
    <row r="18" spans="1:113" s="15" customFormat="1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30">
        <v>11</v>
      </c>
      <c r="O18" s="79" t="s">
        <v>55</v>
      </c>
      <c r="P18" s="72">
        <v>4864974</v>
      </c>
      <c r="Q18" s="30" t="s">
        <v>659</v>
      </c>
      <c r="R18" s="30" t="s">
        <v>659</v>
      </c>
      <c r="S18" s="59" t="s">
        <v>699</v>
      </c>
      <c r="T18" s="64">
        <v>1000</v>
      </c>
      <c r="U18" s="30">
        <v>84013</v>
      </c>
      <c r="V18" s="30">
        <v>80986</v>
      </c>
      <c r="W18" s="64">
        <f>U18-V18</f>
        <v>3027</v>
      </c>
      <c r="X18" s="30">
        <f>T18*W18</f>
        <v>3027000</v>
      </c>
      <c r="Y18" s="96">
        <f>IF(S18="Kvarh(Lag)",X18/1000000,X18/1000)</f>
        <v>3.027</v>
      </c>
      <c r="Z18" s="181"/>
      <c r="AA18" s="94"/>
      <c r="AB18" s="8" t="s">
        <v>245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3"/>
      <c r="AN18" s="163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30">
        <v>12</v>
      </c>
      <c r="O19" s="63" t="s">
        <v>59</v>
      </c>
      <c r="P19" s="72">
        <v>4864975</v>
      </c>
      <c r="Q19" s="64" t="s">
        <v>659</v>
      </c>
      <c r="R19" s="64" t="s">
        <v>659</v>
      </c>
      <c r="S19" s="59" t="s">
        <v>699</v>
      </c>
      <c r="T19" s="64">
        <v>1000</v>
      </c>
      <c r="U19" s="30">
        <v>89592</v>
      </c>
      <c r="V19" s="30">
        <v>85848</v>
      </c>
      <c r="W19" s="64">
        <f>U19-V19</f>
        <v>3744</v>
      </c>
      <c r="X19" s="30">
        <f>T19*W19</f>
        <v>3744000</v>
      </c>
      <c r="Y19" s="96">
        <f>IF(S19="Kvarh(Lag)",X19/1000000,X19/1000)</f>
        <v>3.744</v>
      </c>
      <c r="Z19" s="181"/>
      <c r="AA19" s="79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2"/>
      <c r="AO19" s="3"/>
      <c r="AP19" s="152"/>
      <c r="AQ19" s="152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64"/>
      <c r="BC19" s="64"/>
      <c r="BD19" s="64"/>
      <c r="BE19" s="64"/>
      <c r="BF19" s="64"/>
      <c r="BG19" s="64"/>
      <c r="BH19" s="64"/>
      <c r="BI19" s="64">
        <v>1665382</v>
      </c>
      <c r="BJ19" s="63"/>
      <c r="BK19" s="38"/>
      <c r="BL19" s="38" t="s">
        <v>54</v>
      </c>
      <c r="BM19" s="6" t="s">
        <v>379</v>
      </c>
      <c r="BN19" s="4">
        <v>0</v>
      </c>
      <c r="BO19" s="4" t="s">
        <v>166</v>
      </c>
      <c r="BP19" s="4" t="s">
        <v>142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3" t="s">
        <v>180</v>
      </c>
      <c r="P20" s="72">
        <v>4864976</v>
      </c>
      <c r="Q20" s="64" t="s">
        <v>659</v>
      </c>
      <c r="R20" s="64" t="s">
        <v>659</v>
      </c>
      <c r="S20" s="59" t="s">
        <v>699</v>
      </c>
      <c r="T20" s="64">
        <v>1000</v>
      </c>
      <c r="U20" s="30">
        <v>86010</v>
      </c>
      <c r="V20" s="30">
        <v>82767</v>
      </c>
      <c r="W20" s="64">
        <f>U20-V20</f>
        <v>3243</v>
      </c>
      <c r="X20" s="30">
        <f>T20*W20</f>
        <v>3243000</v>
      </c>
      <c r="Y20" s="96">
        <f>IF(S20="Kvarh(Lag)",X20/1000000,X20/1000)</f>
        <v>3.243</v>
      </c>
      <c r="Z20" s="181"/>
      <c r="AA20" s="79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1"/>
      <c r="AL20" s="3"/>
      <c r="AM20" s="4"/>
      <c r="AN20" s="4"/>
      <c r="AO20" s="3"/>
      <c r="AP20" s="152"/>
      <c r="AQ20" s="152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64"/>
      <c r="BC20" s="64"/>
      <c r="BD20" s="64"/>
      <c r="BE20" s="64"/>
      <c r="BF20" s="64"/>
      <c r="BG20" s="64"/>
      <c r="BH20" s="64"/>
      <c r="BI20" s="64">
        <v>1732072</v>
      </c>
      <c r="BJ20" s="38"/>
      <c r="BK20" s="38"/>
      <c r="BL20" s="38" t="s">
        <v>55</v>
      </c>
      <c r="BM20" s="6" t="s">
        <v>380</v>
      </c>
      <c r="BN20" s="4">
        <v>0</v>
      </c>
      <c r="BO20" s="4" t="s">
        <v>166</v>
      </c>
      <c r="BP20" s="4" t="s">
        <v>142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1"/>
      <c r="B21" s="342" t="s">
        <v>746</v>
      </c>
      <c r="C21" s="343"/>
      <c r="D21" s="343"/>
      <c r="E21" s="343"/>
      <c r="F21" s="343"/>
      <c r="G21" s="343"/>
      <c r="H21" s="343"/>
      <c r="I21" s="343"/>
      <c r="J21" s="344"/>
      <c r="K21" s="344"/>
      <c r="L21" s="344"/>
      <c r="M21" s="345"/>
      <c r="N21" s="30"/>
      <c r="O21" s="208" t="s">
        <v>623</v>
      </c>
      <c r="P21" s="72"/>
      <c r="Q21" s="64"/>
      <c r="R21" s="64"/>
      <c r="S21" s="64"/>
      <c r="T21" s="64"/>
      <c r="U21" s="30"/>
      <c r="V21" s="30"/>
      <c r="W21" s="64"/>
      <c r="X21" s="30"/>
      <c r="Y21" s="70"/>
      <c r="Z21" s="181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1"/>
      <c r="AL21" s="3"/>
      <c r="AM21" s="4"/>
      <c r="AN21" s="4"/>
      <c r="AO21" s="3"/>
      <c r="AP21" s="152"/>
      <c r="AQ21" s="152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64"/>
      <c r="BC21" s="64"/>
      <c r="BD21" s="64"/>
      <c r="BE21" s="64"/>
      <c r="BF21" s="64"/>
      <c r="BG21" s="64"/>
      <c r="BH21" s="64"/>
      <c r="BI21" s="64">
        <v>1358793</v>
      </c>
      <c r="BJ21" s="38"/>
      <c r="BK21" s="38"/>
      <c r="BL21" s="38" t="s">
        <v>59</v>
      </c>
      <c r="BM21" s="6" t="s">
        <v>475</v>
      </c>
      <c r="BN21" s="4">
        <v>0</v>
      </c>
      <c r="BO21" s="4" t="s">
        <v>166</v>
      </c>
      <c r="BP21" s="4" t="s">
        <v>142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46"/>
      <c r="B22" s="278"/>
      <c r="C22" s="278"/>
      <c r="D22" s="278"/>
      <c r="E22" s="278"/>
      <c r="F22" s="278"/>
      <c r="G22" s="278"/>
      <c r="H22" s="278"/>
      <c r="I22" s="278"/>
      <c r="J22" s="67"/>
      <c r="K22" s="67"/>
      <c r="L22" s="67"/>
      <c r="M22" s="171"/>
      <c r="N22" s="30">
        <v>14</v>
      </c>
      <c r="O22" s="63" t="s">
        <v>54</v>
      </c>
      <c r="P22" s="72">
        <v>4864977</v>
      </c>
      <c r="Q22" s="64" t="s">
        <v>659</v>
      </c>
      <c r="R22" s="64" t="s">
        <v>659</v>
      </c>
      <c r="S22" s="59" t="s">
        <v>699</v>
      </c>
      <c r="T22" s="64">
        <v>1000</v>
      </c>
      <c r="U22" s="30">
        <v>335</v>
      </c>
      <c r="V22" s="30">
        <v>335</v>
      </c>
      <c r="W22" s="64">
        <f>U22-V22</f>
        <v>0</v>
      </c>
      <c r="X22" s="30">
        <f>T22*W22</f>
        <v>0</v>
      </c>
      <c r="Y22" s="96">
        <f>IF(S22="Kvarh(Lag)",X22/1000000,X22/1000)</f>
        <v>0</v>
      </c>
      <c r="Z22" s="181"/>
      <c r="AA22" s="2"/>
      <c r="AB22" s="3" t="s">
        <v>180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1"/>
      <c r="AL22" s="3"/>
      <c r="AM22" s="4"/>
      <c r="AN22" s="4"/>
      <c r="AO22" s="3"/>
      <c r="AP22" s="152"/>
      <c r="AQ22" s="152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64"/>
      <c r="BC22" s="64"/>
      <c r="BD22" s="64"/>
      <c r="BE22" s="64"/>
      <c r="BF22" s="64"/>
      <c r="BG22" s="64"/>
      <c r="BH22" s="64"/>
      <c r="BI22" s="64">
        <v>401476</v>
      </c>
      <c r="BJ22" s="38"/>
      <c r="BK22" s="38"/>
      <c r="BL22" s="38" t="s">
        <v>180</v>
      </c>
      <c r="BM22" s="6" t="s">
        <v>621</v>
      </c>
      <c r="BN22" s="4">
        <v>0</v>
      </c>
      <c r="BO22" s="4" t="s">
        <v>166</v>
      </c>
      <c r="BP22" s="4" t="s">
        <v>142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46"/>
      <c r="B23" s="278"/>
      <c r="C23" s="278"/>
      <c r="D23" s="278"/>
      <c r="E23" s="278"/>
      <c r="F23" s="278"/>
      <c r="G23" s="278"/>
      <c r="H23" s="278"/>
      <c r="I23" s="278"/>
      <c r="J23" s="67"/>
      <c r="K23" s="67"/>
      <c r="L23" s="67"/>
      <c r="M23" s="171"/>
      <c r="N23" s="30"/>
      <c r="O23" s="63" t="s">
        <v>55</v>
      </c>
      <c r="P23" s="72">
        <v>4865052</v>
      </c>
      <c r="Q23" s="64" t="s">
        <v>659</v>
      </c>
      <c r="R23" s="64" t="s">
        <v>659</v>
      </c>
      <c r="S23" s="59" t="s">
        <v>699</v>
      </c>
      <c r="T23" s="64">
        <v>1000</v>
      </c>
      <c r="U23" s="30">
        <v>42634</v>
      </c>
      <c r="V23" s="30">
        <v>39409</v>
      </c>
      <c r="W23" s="64">
        <f>U23-V23</f>
        <v>3225</v>
      </c>
      <c r="X23" s="30">
        <f>T23*W23</f>
        <v>3225000</v>
      </c>
      <c r="Y23" s="96">
        <f>IF(S23="Kvarh(Lag)",X23/1000000,X23/1000)</f>
        <v>3.225</v>
      </c>
      <c r="Z23" s="181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1"/>
      <c r="AL23" s="3"/>
      <c r="AM23" s="4"/>
      <c r="AN23" s="4"/>
      <c r="AO23" s="3"/>
      <c r="AP23" s="152"/>
      <c r="AQ23" s="152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64"/>
      <c r="BC23" s="64"/>
      <c r="BD23" s="64"/>
      <c r="BE23" s="64"/>
      <c r="BF23" s="64"/>
      <c r="BG23" s="64"/>
      <c r="BH23" s="64"/>
      <c r="BI23" s="64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47"/>
      <c r="B24" s="251"/>
      <c r="C24" s="251"/>
      <c r="D24" s="251"/>
      <c r="E24" s="251"/>
      <c r="F24" s="251"/>
      <c r="G24" s="251"/>
      <c r="H24" s="251"/>
      <c r="I24" s="348"/>
      <c r="J24" s="349"/>
      <c r="K24" s="349"/>
      <c r="L24" s="349"/>
      <c r="M24" s="350"/>
      <c r="N24" s="30"/>
      <c r="O24" s="94" t="s">
        <v>68</v>
      </c>
      <c r="P24" s="72"/>
      <c r="Q24" s="30"/>
      <c r="R24" s="30"/>
      <c r="S24" s="30"/>
      <c r="T24" s="64"/>
      <c r="U24" s="30"/>
      <c r="V24" s="30"/>
      <c r="W24" s="30"/>
      <c r="X24" s="30"/>
      <c r="Y24" s="70"/>
      <c r="Z24" s="181"/>
      <c r="AA24" s="7"/>
      <c r="AB24" s="8" t="s">
        <v>623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3"/>
      <c r="AN24" s="163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68"/>
      <c r="I25" s="136"/>
      <c r="J25" s="28"/>
      <c r="K25" s="28"/>
      <c r="L25" s="28"/>
      <c r="M25" s="169"/>
      <c r="N25" s="30">
        <v>15</v>
      </c>
      <c r="O25" s="63" t="s">
        <v>54</v>
      </c>
      <c r="P25" s="72">
        <v>4864969</v>
      </c>
      <c r="Q25" s="64" t="s">
        <v>659</v>
      </c>
      <c r="R25" s="64" t="s">
        <v>659</v>
      </c>
      <c r="S25" s="59" t="s">
        <v>699</v>
      </c>
      <c r="T25" s="64">
        <v>1000</v>
      </c>
      <c r="U25" s="30">
        <v>11333</v>
      </c>
      <c r="V25" s="30">
        <v>10060</v>
      </c>
      <c r="W25" s="64">
        <f>U25-V25</f>
        <v>1273</v>
      </c>
      <c r="X25" s="30">
        <f>T25*W25</f>
        <v>1273000</v>
      </c>
      <c r="Y25" s="96">
        <f>IF(S25="Kvarh(Lag)",X25/1000000,X25/1000)</f>
        <v>1.273</v>
      </c>
      <c r="Z25" s="181"/>
      <c r="AA25" s="2"/>
      <c r="AB25" s="3" t="s">
        <v>624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2"/>
      <c r="AO25" s="3"/>
      <c r="AP25" s="152"/>
      <c r="AQ25" s="152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64"/>
      <c r="BC25" s="64"/>
      <c r="BD25" s="64"/>
      <c r="BE25" s="64"/>
      <c r="BF25" s="64"/>
      <c r="BG25" s="64"/>
      <c r="BH25" s="64"/>
      <c r="BI25" s="64">
        <v>21611</v>
      </c>
      <c r="BJ25" s="63"/>
      <c r="BK25" s="38"/>
      <c r="BL25" s="38" t="s">
        <v>625</v>
      </c>
      <c r="BM25" s="6" t="s">
        <v>626</v>
      </c>
      <c r="BN25" s="4">
        <v>0</v>
      </c>
      <c r="BO25" s="4" t="s">
        <v>166</v>
      </c>
      <c r="BP25" s="4" t="s">
        <v>142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47"/>
      <c r="B26" s="251"/>
      <c r="C26" s="251"/>
      <c r="D26" s="251"/>
      <c r="E26" s="251"/>
      <c r="F26" s="251"/>
      <c r="G26" s="251"/>
      <c r="H26" s="251"/>
      <c r="I26" s="348"/>
      <c r="J26" s="349"/>
      <c r="K26" s="349"/>
      <c r="L26" s="349"/>
      <c r="M26" s="350"/>
      <c r="N26" s="30">
        <v>16</v>
      </c>
      <c r="O26" s="63" t="s">
        <v>55</v>
      </c>
      <c r="P26" s="72">
        <v>4864970</v>
      </c>
      <c r="Q26" s="64" t="s">
        <v>659</v>
      </c>
      <c r="R26" s="64" t="s">
        <v>659</v>
      </c>
      <c r="S26" s="59" t="s">
        <v>699</v>
      </c>
      <c r="T26" s="64">
        <v>1000</v>
      </c>
      <c r="U26" s="30">
        <v>40800</v>
      </c>
      <c r="V26" s="30">
        <v>37918</v>
      </c>
      <c r="W26" s="64">
        <f>U26-V26</f>
        <v>2882</v>
      </c>
      <c r="X26" s="30">
        <f>T26*W26</f>
        <v>2882000</v>
      </c>
      <c r="Y26" s="96">
        <f>IF(S26="Kvarh(Lag)",X26/1000000,X26/1000)</f>
        <v>2.882</v>
      </c>
      <c r="Z26" s="181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0"/>
      <c r="AL26" s="26"/>
      <c r="AM26" s="42"/>
      <c r="AN26" s="42"/>
      <c r="AO26" s="26"/>
      <c r="AP26" s="175"/>
      <c r="AQ26" s="175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213"/>
      <c r="BC26" s="213"/>
      <c r="BD26" s="213"/>
      <c r="BE26" s="213"/>
      <c r="BF26" s="213"/>
      <c r="BG26" s="213"/>
      <c r="BH26" s="213"/>
      <c r="BI26" s="213"/>
      <c r="BJ26" s="219"/>
      <c r="BK26" s="219"/>
      <c r="BL26" s="219"/>
      <c r="BM26" s="73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47"/>
      <c r="B27" s="251"/>
      <c r="C27" s="251"/>
      <c r="D27" s="251"/>
      <c r="E27" s="251"/>
      <c r="F27" s="251"/>
      <c r="G27" s="251"/>
      <c r="H27" s="251"/>
      <c r="I27" s="348"/>
      <c r="J27" s="349"/>
      <c r="K27" s="349"/>
      <c r="L27" s="349"/>
      <c r="M27" s="350"/>
      <c r="N27" s="30">
        <v>17</v>
      </c>
      <c r="O27" s="63" t="s">
        <v>59</v>
      </c>
      <c r="P27" s="72">
        <v>4864971</v>
      </c>
      <c r="Q27" s="64" t="s">
        <v>659</v>
      </c>
      <c r="R27" s="64" t="s">
        <v>659</v>
      </c>
      <c r="S27" s="59" t="s">
        <v>699</v>
      </c>
      <c r="T27" s="64">
        <v>1000</v>
      </c>
      <c r="U27" s="30">
        <v>29013</v>
      </c>
      <c r="V27" s="30">
        <v>27301</v>
      </c>
      <c r="W27" s="64">
        <f>U27-V27</f>
        <v>1712</v>
      </c>
      <c r="X27" s="30">
        <f>T27*W27</f>
        <v>1712000</v>
      </c>
      <c r="Y27" s="96">
        <f>IF(S27="Kvarh(Lag)",X27/1000000,X27/1000)</f>
        <v>1.712</v>
      </c>
      <c r="Z27" s="181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0"/>
      <c r="AL27" s="26"/>
      <c r="AM27" s="42"/>
      <c r="AN27" s="42"/>
      <c r="AO27" s="26"/>
      <c r="AP27" s="175"/>
      <c r="AQ27" s="175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213"/>
      <c r="BC27" s="213"/>
      <c r="BD27" s="213"/>
      <c r="BE27" s="213"/>
      <c r="BF27" s="213"/>
      <c r="BG27" s="213"/>
      <c r="BH27" s="213"/>
      <c r="BI27" s="213"/>
      <c r="BJ27" s="219"/>
      <c r="BK27" s="219"/>
      <c r="BL27" s="219"/>
      <c r="BM27" s="73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0"/>
      <c r="B28" s="39"/>
      <c r="C28" s="39"/>
      <c r="D28" s="39"/>
      <c r="E28" s="39"/>
      <c r="F28" s="39"/>
      <c r="G28" s="39"/>
      <c r="H28" s="39"/>
      <c r="I28" s="348"/>
      <c r="J28" s="67"/>
      <c r="K28" s="67"/>
      <c r="L28" s="67"/>
      <c r="M28" s="171"/>
      <c r="N28" s="30">
        <v>18</v>
      </c>
      <c r="O28" s="94" t="s">
        <v>180</v>
      </c>
      <c r="P28" s="72">
        <v>4864972</v>
      </c>
      <c r="Q28" s="30" t="s">
        <v>659</v>
      </c>
      <c r="R28" s="30" t="s">
        <v>659</v>
      </c>
      <c r="S28" s="59" t="s">
        <v>699</v>
      </c>
      <c r="T28" s="64">
        <v>1000</v>
      </c>
      <c r="U28" s="30">
        <v>33607</v>
      </c>
      <c r="V28" s="30">
        <v>32842</v>
      </c>
      <c r="W28" s="64">
        <f>U28-V28</f>
        <v>765</v>
      </c>
      <c r="X28" s="30">
        <f>T28*W28</f>
        <v>765000</v>
      </c>
      <c r="Y28" s="96">
        <f>IF(S28="Kvarh(Lag)",X28/1000000,X28/1000)</f>
        <v>0.765</v>
      </c>
      <c r="Z28" s="181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3"/>
      <c r="AN28" s="163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0"/>
      <c r="B29" s="39"/>
      <c r="C29" s="39"/>
      <c r="D29" s="39"/>
      <c r="E29" s="39"/>
      <c r="F29" s="39"/>
      <c r="G29" s="39"/>
      <c r="H29" s="39"/>
      <c r="I29" s="278"/>
      <c r="J29" s="67"/>
      <c r="K29" s="67"/>
      <c r="L29" s="67"/>
      <c r="M29" s="171"/>
      <c r="N29" s="30"/>
      <c r="O29" s="208" t="s">
        <v>168</v>
      </c>
      <c r="P29" s="72"/>
      <c r="Q29" s="64"/>
      <c r="R29" s="64"/>
      <c r="S29" s="64"/>
      <c r="T29" s="64"/>
      <c r="U29" s="30"/>
      <c r="V29" s="30"/>
      <c r="W29" s="64"/>
      <c r="X29" s="30"/>
      <c r="Y29" s="70"/>
      <c r="Z29" s="181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381</v>
      </c>
      <c r="BN29" s="4">
        <v>0</v>
      </c>
      <c r="BO29" s="4" t="s">
        <v>166</v>
      </c>
      <c r="BP29" s="4" t="s">
        <v>142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0"/>
      <c r="B30" s="39"/>
      <c r="C30" s="39"/>
      <c r="D30" s="39"/>
      <c r="E30" s="39"/>
      <c r="F30" s="39"/>
      <c r="G30" s="39"/>
      <c r="H30" s="39"/>
      <c r="I30" s="278"/>
      <c r="J30" s="67"/>
      <c r="K30" s="67"/>
      <c r="L30" s="67"/>
      <c r="M30" s="171"/>
      <c r="N30" s="30"/>
      <c r="O30" s="208" t="s">
        <v>478</v>
      </c>
      <c r="P30" s="72"/>
      <c r="Q30" s="64"/>
      <c r="R30" s="64"/>
      <c r="S30" s="64"/>
      <c r="T30" s="64"/>
      <c r="U30" s="30"/>
      <c r="V30" s="30"/>
      <c r="W30" s="64"/>
      <c r="X30" s="30"/>
      <c r="Y30" s="70"/>
      <c r="Z30" s="181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382</v>
      </c>
      <c r="BN30" s="4">
        <v>0</v>
      </c>
      <c r="BO30" s="4" t="s">
        <v>166</v>
      </c>
      <c r="BP30" s="4" t="s">
        <v>142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1" t="s">
        <v>187</v>
      </c>
      <c r="B31" s="352" t="s">
        <v>747</v>
      </c>
      <c r="C31" s="352"/>
      <c r="D31" s="352"/>
      <c r="E31" s="348"/>
      <c r="F31" s="348"/>
      <c r="G31" s="353">
        <f>$Y$112</f>
        <v>71.91430000000001</v>
      </c>
      <c r="H31" s="348" t="s">
        <v>748</v>
      </c>
      <c r="I31" s="278"/>
      <c r="J31" s="67"/>
      <c r="K31" s="67"/>
      <c r="L31" s="67"/>
      <c r="M31" s="171"/>
      <c r="N31" s="30">
        <v>19</v>
      </c>
      <c r="O31" s="63" t="s">
        <v>487</v>
      </c>
      <c r="P31" s="72">
        <v>4864954</v>
      </c>
      <c r="Q31" s="64" t="s">
        <v>659</v>
      </c>
      <c r="R31" s="64" t="s">
        <v>659</v>
      </c>
      <c r="S31" s="59" t="s">
        <v>699</v>
      </c>
      <c r="T31" s="64">
        <v>1000</v>
      </c>
      <c r="U31" s="30">
        <v>32000</v>
      </c>
      <c r="V31" s="30">
        <v>30272</v>
      </c>
      <c r="W31" s="64">
        <f>U31-V31</f>
        <v>1728</v>
      </c>
      <c r="X31" s="30">
        <f>T31*W31</f>
        <v>1728000</v>
      </c>
      <c r="Y31" s="96">
        <f>IF(S31="Kvarh(Lag)",X31/1000000,X31/1000)</f>
        <v>1.728</v>
      </c>
      <c r="Z31" s="181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383</v>
      </c>
      <c r="BN31" s="4">
        <v>0</v>
      </c>
      <c r="BO31" s="4" t="s">
        <v>166</v>
      </c>
      <c r="BP31" s="4" t="s">
        <v>142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54"/>
      <c r="B32" s="355"/>
      <c r="C32" s="355"/>
      <c r="D32" s="355"/>
      <c r="E32" s="278"/>
      <c r="F32" s="278"/>
      <c r="G32" s="356"/>
      <c r="H32" s="278"/>
      <c r="I32" s="357"/>
      <c r="J32" s="67"/>
      <c r="K32" s="67"/>
      <c r="L32" s="67"/>
      <c r="M32" s="171"/>
      <c r="N32" s="30">
        <v>20</v>
      </c>
      <c r="O32" s="63" t="s">
        <v>482</v>
      </c>
      <c r="P32" s="72">
        <v>4864955</v>
      </c>
      <c r="Q32" s="64" t="s">
        <v>659</v>
      </c>
      <c r="R32" s="64" t="s">
        <v>659</v>
      </c>
      <c r="S32" s="59" t="s">
        <v>699</v>
      </c>
      <c r="T32" s="64">
        <v>1000</v>
      </c>
      <c r="U32" s="30">
        <v>34314</v>
      </c>
      <c r="V32" s="30">
        <v>32514</v>
      </c>
      <c r="W32" s="64">
        <f>U32-V32</f>
        <v>1800</v>
      </c>
      <c r="X32" s="30">
        <f>T32*W32</f>
        <v>1800000</v>
      </c>
      <c r="Y32" s="96">
        <f>IF(S32="Kvarh(Lag)",X32/1000000,X32/1000)</f>
        <v>1.8</v>
      </c>
      <c r="Z32" s="181"/>
      <c r="AA32" s="2"/>
      <c r="AB32" s="3" t="s">
        <v>180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4">
        <v>1884168</v>
      </c>
      <c r="BJ32" s="38"/>
      <c r="BK32" s="38"/>
      <c r="BL32" s="38" t="s">
        <v>180</v>
      </c>
      <c r="BM32" s="6" t="s">
        <v>384</v>
      </c>
      <c r="BN32" s="4">
        <v>0</v>
      </c>
      <c r="BO32" s="4" t="s">
        <v>166</v>
      </c>
      <c r="BP32" s="4" t="s">
        <v>142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58" t="s">
        <v>722</v>
      </c>
      <c r="B33" s="359" t="s">
        <v>749</v>
      </c>
      <c r="C33" s="359"/>
      <c r="D33" s="360"/>
      <c r="E33" s="278"/>
      <c r="F33" s="278"/>
      <c r="G33" s="361">
        <f>'STEPPED UP BY GENCO'!$I$61*-1</f>
        <v>-6.860331026608463</v>
      </c>
      <c r="H33" s="348" t="s">
        <v>748</v>
      </c>
      <c r="I33" s="357"/>
      <c r="J33" s="67"/>
      <c r="K33" s="67"/>
      <c r="L33" s="67"/>
      <c r="M33" s="171"/>
      <c r="N33" s="30"/>
      <c r="O33" s="94" t="s">
        <v>70</v>
      </c>
      <c r="P33" s="72"/>
      <c r="Q33" s="30"/>
      <c r="R33" s="30"/>
      <c r="S33" s="30"/>
      <c r="T33" s="64"/>
      <c r="U33" s="30"/>
      <c r="V33" s="30"/>
      <c r="W33" s="30"/>
      <c r="X33" s="30"/>
      <c r="Y33" s="70"/>
      <c r="Z33" s="181"/>
      <c r="AB33" s="8" t="s">
        <v>168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3"/>
      <c r="AN33" s="163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58"/>
      <c r="B34" s="362"/>
      <c r="C34" s="362"/>
      <c r="D34" s="362"/>
      <c r="E34" s="278"/>
      <c r="F34" s="278"/>
      <c r="G34" s="356"/>
      <c r="H34" s="278"/>
      <c r="I34" s="278"/>
      <c r="J34" s="67"/>
      <c r="K34" s="67"/>
      <c r="L34" s="67"/>
      <c r="M34" s="171"/>
      <c r="N34" s="30">
        <v>21</v>
      </c>
      <c r="O34" s="94" t="s">
        <v>54</v>
      </c>
      <c r="P34" s="72">
        <v>4864908</v>
      </c>
      <c r="Q34" s="30" t="s">
        <v>659</v>
      </c>
      <c r="R34" s="30" t="s">
        <v>659</v>
      </c>
      <c r="S34" s="59" t="s">
        <v>699</v>
      </c>
      <c r="T34" s="64">
        <v>1000</v>
      </c>
      <c r="U34" s="30">
        <v>267748</v>
      </c>
      <c r="V34" s="30">
        <v>260482</v>
      </c>
      <c r="W34" s="64">
        <f>U34-V34</f>
        <v>7266</v>
      </c>
      <c r="X34" s="30">
        <f>T34*W34</f>
        <v>7266000</v>
      </c>
      <c r="Y34" s="96">
        <f>IF(S34="Kvarh(Lag)",X34/1000000,X34/1000)</f>
        <v>7.266</v>
      </c>
      <c r="Z34" s="181"/>
      <c r="AA34" s="7"/>
      <c r="AB34" s="8" t="s">
        <v>478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3"/>
      <c r="AN34" s="163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478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58"/>
      <c r="B35" s="363"/>
      <c r="C35" s="362"/>
      <c r="D35" s="362"/>
      <c r="E35" s="278"/>
      <c r="F35" s="278"/>
      <c r="G35" s="365"/>
      <c r="H35" s="278"/>
      <c r="I35" s="278"/>
      <c r="J35" s="67"/>
      <c r="K35" s="67"/>
      <c r="L35" s="67"/>
      <c r="M35" s="171"/>
      <c r="N35" s="30">
        <v>22</v>
      </c>
      <c r="O35" s="63" t="s">
        <v>55</v>
      </c>
      <c r="P35" s="72">
        <v>4864909</v>
      </c>
      <c r="Q35" s="64" t="s">
        <v>659</v>
      </c>
      <c r="R35" s="64" t="s">
        <v>659</v>
      </c>
      <c r="S35" s="59" t="s">
        <v>699</v>
      </c>
      <c r="T35" s="64">
        <v>1000</v>
      </c>
      <c r="U35" s="30">
        <v>225328</v>
      </c>
      <c r="V35" s="30">
        <v>219976</v>
      </c>
      <c r="W35" s="64">
        <f>U35-V35</f>
        <v>5352</v>
      </c>
      <c r="X35" s="30">
        <f>T35*W35</f>
        <v>5352000</v>
      </c>
      <c r="Y35" s="96">
        <f>IF(S35="Kvarh(Lag)",X35/1000000,X35/1000)</f>
        <v>5.352</v>
      </c>
      <c r="Z35" s="181"/>
      <c r="AA35" s="2"/>
      <c r="AB35" s="3" t="s">
        <v>487</v>
      </c>
      <c r="AC35" s="4">
        <f aca="true" t="shared" si="6" ref="AC35:AC40">BI35</f>
        <v>244175</v>
      </c>
      <c r="AD35" s="61">
        <f>NDPL!AC47</f>
        <v>235997</v>
      </c>
      <c r="AE35" s="61">
        <f>NDPL!AD47</f>
        <v>0</v>
      </c>
      <c r="AF35" s="61">
        <f>NDPL!AE47</f>
        <v>0</v>
      </c>
      <c r="AG35" s="61">
        <f>NDPL!AF47</f>
        <v>0</v>
      </c>
      <c r="AH35" s="61">
        <f>NDPL!AG47</f>
        <v>0</v>
      </c>
      <c r="AI35" s="61">
        <f>NDPL!AH47</f>
        <v>0</v>
      </c>
      <c r="AJ35" s="61">
        <f>NDPL!AI47</f>
        <v>0</v>
      </c>
      <c r="AK35" s="61">
        <f>NDPL!AJ47</f>
        <v>0</v>
      </c>
      <c r="AL35" s="61">
        <f>NDPL!AK47</f>
        <v>0</v>
      </c>
      <c r="AM35" s="62">
        <f>NDPL!AL47</f>
        <v>0</v>
      </c>
      <c r="AN35" s="62">
        <f>NDPL!AM47</f>
        <v>0</v>
      </c>
      <c r="AO35" s="61">
        <f>NDPL!AN47</f>
        <v>0</v>
      </c>
      <c r="AP35" s="61">
        <f>NDPL!AO47</f>
        <v>0</v>
      </c>
      <c r="AQ35" s="61">
        <f>NDPL!AP47</f>
        <v>0</v>
      </c>
      <c r="AR35" s="62">
        <f>NDPL!AQ47</f>
        <v>0</v>
      </c>
      <c r="AS35" s="62">
        <f>NDPL!AR47</f>
        <v>0</v>
      </c>
      <c r="AT35" s="62">
        <f>NDPL!AS47</f>
        <v>0</v>
      </c>
      <c r="AU35" s="62">
        <f>NDPL!AT47</f>
        <v>0</v>
      </c>
      <c r="AV35" s="62">
        <f>NDPL!AU47</f>
        <v>0</v>
      </c>
      <c r="AW35" s="62">
        <f>NDPL!AV47</f>
        <v>0</v>
      </c>
      <c r="AX35" s="62">
        <f>NDPL!AW47</f>
        <v>0</v>
      </c>
      <c r="AY35" s="62">
        <f>NDPL!AX47</f>
        <v>0</v>
      </c>
      <c r="AZ35" s="62">
        <f>NDPL!AY47</f>
        <v>0</v>
      </c>
      <c r="BA35" s="62">
        <f>NDPL!AZ47</f>
        <v>0</v>
      </c>
      <c r="BB35" s="62">
        <f>NDPL!BA47</f>
        <v>0</v>
      </c>
      <c r="BC35" s="62">
        <f>NDPL!BB47</f>
        <v>0</v>
      </c>
      <c r="BD35" s="62">
        <f>NDPL!BC47</f>
        <v>0</v>
      </c>
      <c r="BE35" s="62">
        <f>NDPL!BD47</f>
        <v>0</v>
      </c>
      <c r="BF35" s="62">
        <f>NDPL!BE47</f>
        <v>0</v>
      </c>
      <c r="BG35" s="62">
        <f>NDPL!BF47</f>
        <v>0</v>
      </c>
      <c r="BH35" s="62">
        <f>NDPL!BG47</f>
        <v>0</v>
      </c>
      <c r="BI35" s="62">
        <f>NDPL!BH47</f>
        <v>244175</v>
      </c>
      <c r="BJ35" s="63"/>
      <c r="BK35" s="3"/>
      <c r="BL35" s="63" t="s">
        <v>487</v>
      </c>
      <c r="BM35" s="160" t="str">
        <f>NDPL!BK47</f>
        <v>DVB-623</v>
      </c>
      <c r="BN35" s="64">
        <f>NDPL!BL47</f>
        <v>0</v>
      </c>
      <c r="BO35" s="64" t="str">
        <f>NDPL!BM47</f>
        <v>SECURE</v>
      </c>
      <c r="BP35" s="64" t="str">
        <f>NDPL!BN47</f>
        <v>MWH</v>
      </c>
      <c r="BQ35" s="64">
        <f>NDPL!BO47</f>
        <v>66</v>
      </c>
      <c r="BR35" s="64">
        <f>NDPL!BP47</f>
        <v>66</v>
      </c>
      <c r="BS35" s="64">
        <f>NDPL!BQ47</f>
        <v>800</v>
      </c>
      <c r="BT35" s="64">
        <f>NDPL!BR47</f>
        <v>800</v>
      </c>
      <c r="BU35" s="64">
        <f>NDPL!BS47</f>
        <v>1</v>
      </c>
      <c r="BV35" s="64">
        <f>NDPL!BT47</f>
        <v>1</v>
      </c>
      <c r="BW35" s="64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64"/>
      <c r="B36" s="352"/>
      <c r="C36" s="348"/>
      <c r="D36" s="348"/>
      <c r="E36" s="348"/>
      <c r="F36" s="348"/>
      <c r="G36" s="365"/>
      <c r="H36" s="348"/>
      <c r="I36" s="349"/>
      <c r="J36" s="349"/>
      <c r="K36" s="349"/>
      <c r="L36" s="349"/>
      <c r="M36" s="350"/>
      <c r="N36" s="30"/>
      <c r="O36" s="63"/>
      <c r="P36" s="72"/>
      <c r="Q36" s="64"/>
      <c r="R36" s="64"/>
      <c r="S36" s="64"/>
      <c r="T36" s="64"/>
      <c r="U36" s="30"/>
      <c r="V36" s="30"/>
      <c r="W36" s="64"/>
      <c r="X36" s="30"/>
      <c r="Y36" s="70"/>
      <c r="Z36" s="181"/>
      <c r="AA36" s="2"/>
      <c r="AB36" s="3" t="s">
        <v>482</v>
      </c>
      <c r="AC36" s="4">
        <f t="shared" si="6"/>
        <v>248135</v>
      </c>
      <c r="AD36" s="61">
        <f>NDPL!AC48</f>
        <v>239697</v>
      </c>
      <c r="AE36" s="61">
        <f>NDPL!AD48</f>
        <v>0</v>
      </c>
      <c r="AF36" s="61">
        <f>NDPL!AE48</f>
        <v>0</v>
      </c>
      <c r="AG36" s="61">
        <f>NDPL!AF48</f>
        <v>0</v>
      </c>
      <c r="AH36" s="61">
        <f>NDPL!AG48</f>
        <v>0</v>
      </c>
      <c r="AI36" s="61">
        <f>NDPL!AH48</f>
        <v>0</v>
      </c>
      <c r="AJ36" s="61">
        <f>NDPL!AI48</f>
        <v>0</v>
      </c>
      <c r="AK36" s="61">
        <f>NDPL!AJ48</f>
        <v>0</v>
      </c>
      <c r="AL36" s="61">
        <f>NDPL!AK48</f>
        <v>0</v>
      </c>
      <c r="AM36" s="62">
        <f>NDPL!AL48</f>
        <v>0</v>
      </c>
      <c r="AN36" s="62">
        <f>NDPL!AM48</f>
        <v>0</v>
      </c>
      <c r="AO36" s="61">
        <f>NDPL!AN48</f>
        <v>0</v>
      </c>
      <c r="AP36" s="61">
        <f>NDPL!AO48</f>
        <v>0</v>
      </c>
      <c r="AQ36" s="61">
        <f>NDPL!AP48</f>
        <v>0</v>
      </c>
      <c r="AR36" s="62">
        <f>NDPL!AQ48</f>
        <v>0</v>
      </c>
      <c r="AS36" s="62">
        <f>NDPL!AR48</f>
        <v>0</v>
      </c>
      <c r="AT36" s="62">
        <f>NDPL!AS48</f>
        <v>0</v>
      </c>
      <c r="AU36" s="62">
        <f>NDPL!AT48</f>
        <v>0</v>
      </c>
      <c r="AV36" s="62">
        <f>NDPL!AU48</f>
        <v>0</v>
      </c>
      <c r="AW36" s="62">
        <f>NDPL!AV48</f>
        <v>0</v>
      </c>
      <c r="AX36" s="62">
        <f>NDPL!AW48</f>
        <v>0</v>
      </c>
      <c r="AY36" s="62">
        <f>NDPL!AX48</f>
        <v>0</v>
      </c>
      <c r="AZ36" s="62">
        <f>NDPL!AY48</f>
        <v>0</v>
      </c>
      <c r="BA36" s="62">
        <f>NDPL!AZ48</f>
        <v>0</v>
      </c>
      <c r="BB36" s="62">
        <f>NDPL!BA48</f>
        <v>0</v>
      </c>
      <c r="BC36" s="62">
        <f>NDPL!BB48</f>
        <v>0</v>
      </c>
      <c r="BD36" s="62">
        <f>NDPL!BC48</f>
        <v>0</v>
      </c>
      <c r="BE36" s="62">
        <f>NDPL!BD48</f>
        <v>0</v>
      </c>
      <c r="BF36" s="62">
        <f>NDPL!BE48</f>
        <v>0</v>
      </c>
      <c r="BG36" s="62">
        <f>NDPL!BF48</f>
        <v>0</v>
      </c>
      <c r="BH36" s="62">
        <f>NDPL!BG48</f>
        <v>0</v>
      </c>
      <c r="BI36" s="62">
        <f>NDPL!BH48</f>
        <v>248135</v>
      </c>
      <c r="BJ36" s="63"/>
      <c r="BK36" s="3"/>
      <c r="BL36" s="63" t="s">
        <v>482</v>
      </c>
      <c r="BM36" s="160" t="str">
        <f>NDPL!BK48</f>
        <v>DVB-624</v>
      </c>
      <c r="BN36" s="64">
        <f>NDPL!BL48</f>
        <v>0</v>
      </c>
      <c r="BO36" s="64" t="str">
        <f>NDPL!BM48</f>
        <v>SECURE</v>
      </c>
      <c r="BP36" s="64" t="str">
        <f>NDPL!BN48</f>
        <v>MWH</v>
      </c>
      <c r="BQ36" s="64">
        <f>NDPL!BO48</f>
        <v>66</v>
      </c>
      <c r="BR36" s="64">
        <f>NDPL!BP48</f>
        <v>66</v>
      </c>
      <c r="BS36" s="64">
        <f>NDPL!BQ48</f>
        <v>800</v>
      </c>
      <c r="BT36" s="64">
        <f>NDPL!BR48</f>
        <v>800</v>
      </c>
      <c r="BU36" s="64">
        <f>NDPL!BS48</f>
        <v>1</v>
      </c>
      <c r="BV36" s="64">
        <f>NDPL!BT48</f>
        <v>1</v>
      </c>
      <c r="BW36" s="64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66"/>
      <c r="B37" s="359"/>
      <c r="C37" s="359"/>
      <c r="D37" s="367"/>
      <c r="E37" s="348"/>
      <c r="F37" s="348"/>
      <c r="G37" s="368"/>
      <c r="H37" s="348"/>
      <c r="I37" s="67"/>
      <c r="J37" s="67"/>
      <c r="K37" s="67"/>
      <c r="L37" s="67"/>
      <c r="M37" s="171"/>
      <c r="N37" s="30"/>
      <c r="O37" s="208" t="s">
        <v>72</v>
      </c>
      <c r="P37" s="72"/>
      <c r="Q37" s="64"/>
      <c r="R37" s="64"/>
      <c r="S37" s="64"/>
      <c r="T37" s="64"/>
      <c r="U37" s="30"/>
      <c r="V37" s="30"/>
      <c r="W37" s="64"/>
      <c r="X37" s="30"/>
      <c r="Y37" s="70"/>
      <c r="Z37" s="181"/>
      <c r="AA37" s="2"/>
      <c r="AB37" s="3" t="s">
        <v>479</v>
      </c>
      <c r="AC37" s="4">
        <f t="shared" si="6"/>
        <v>10581</v>
      </c>
      <c r="AD37" s="61">
        <f>NDPL!AC49</f>
        <v>10580.9</v>
      </c>
      <c r="AE37" s="61">
        <f>NDPL!AD49</f>
        <v>0</v>
      </c>
      <c r="AF37" s="61">
        <f>NDPL!AE49</f>
        <v>0</v>
      </c>
      <c r="AG37" s="61">
        <f>NDPL!AF49</f>
        <v>0</v>
      </c>
      <c r="AH37" s="61">
        <f>NDPL!AG49</f>
        <v>0</v>
      </c>
      <c r="AI37" s="61">
        <f>NDPL!AH49</f>
        <v>0</v>
      </c>
      <c r="AJ37" s="61">
        <f>NDPL!AI49</f>
        <v>0</v>
      </c>
      <c r="AK37" s="61">
        <f>NDPL!AJ49</f>
        <v>0</v>
      </c>
      <c r="AL37" s="61">
        <f>NDPL!AK49</f>
        <v>0</v>
      </c>
      <c r="AM37" s="62">
        <f>NDPL!AL49</f>
        <v>0</v>
      </c>
      <c r="AN37" s="62">
        <f>NDPL!AM49</f>
        <v>0</v>
      </c>
      <c r="AO37" s="61">
        <f>NDPL!AN49</f>
        <v>0</v>
      </c>
      <c r="AP37" s="61">
        <f>NDPL!AO49</f>
        <v>0</v>
      </c>
      <c r="AQ37" s="61">
        <f>NDPL!AP49</f>
        <v>0</v>
      </c>
      <c r="AR37" s="62">
        <f>NDPL!AQ49</f>
        <v>0</v>
      </c>
      <c r="AS37" s="62">
        <f>NDPL!AR49</f>
        <v>0</v>
      </c>
      <c r="AT37" s="62">
        <f>NDPL!AS49</f>
        <v>0</v>
      </c>
      <c r="AU37" s="62">
        <f>NDPL!AT49</f>
        <v>0</v>
      </c>
      <c r="AV37" s="62">
        <f>NDPL!AU49</f>
        <v>0</v>
      </c>
      <c r="AW37" s="62">
        <f>NDPL!AV49</f>
        <v>0</v>
      </c>
      <c r="AX37" s="62">
        <f>NDPL!AW49</f>
        <v>0</v>
      </c>
      <c r="AY37" s="62">
        <f>NDPL!AX49</f>
        <v>0</v>
      </c>
      <c r="AZ37" s="62">
        <f>NDPL!AY49</f>
        <v>0</v>
      </c>
      <c r="BA37" s="62">
        <f>NDPL!AZ49</f>
        <v>0</v>
      </c>
      <c r="BB37" s="62">
        <f>NDPL!BA49</f>
        <v>0</v>
      </c>
      <c r="BC37" s="62">
        <f>NDPL!BB49</f>
        <v>0</v>
      </c>
      <c r="BD37" s="62">
        <f>NDPL!BC49</f>
        <v>0</v>
      </c>
      <c r="BE37" s="62">
        <f>NDPL!BD49</f>
        <v>0</v>
      </c>
      <c r="BF37" s="62">
        <f>NDPL!BE49</f>
        <v>0</v>
      </c>
      <c r="BG37" s="62">
        <f>NDPL!BF49</f>
        <v>0</v>
      </c>
      <c r="BH37" s="62">
        <f>NDPL!BG49</f>
        <v>0</v>
      </c>
      <c r="BI37" s="62">
        <f>NDPL!BH49</f>
        <v>10581</v>
      </c>
      <c r="BJ37" s="63"/>
      <c r="BK37" s="3"/>
      <c r="BL37" s="63" t="s">
        <v>479</v>
      </c>
      <c r="BM37" s="160" t="str">
        <f>NDPL!BK49</f>
        <v>DES-585</v>
      </c>
      <c r="BN37" s="64">
        <f>NDPL!BL49</f>
        <v>0</v>
      </c>
      <c r="BO37" s="64" t="str">
        <f>NDPL!BM49</f>
        <v>SECURE</v>
      </c>
      <c r="BP37" s="64" t="str">
        <f>NDPL!BN49</f>
        <v>MWH</v>
      </c>
      <c r="BQ37" s="64">
        <f>NDPL!BO49</f>
        <v>33</v>
      </c>
      <c r="BR37" s="64">
        <f>NDPL!BP49</f>
        <v>66</v>
      </c>
      <c r="BS37" s="64">
        <f>NDPL!BQ49</f>
        <v>800</v>
      </c>
      <c r="BT37" s="64">
        <f>NDPL!BR49</f>
        <v>800</v>
      </c>
      <c r="BU37" s="64">
        <f>NDPL!BS49</f>
        <v>1</v>
      </c>
      <c r="BV37" s="64">
        <f>NDPL!BT49</f>
        <v>1</v>
      </c>
      <c r="BW37" s="64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69"/>
      <c r="B38" s="352"/>
      <c r="C38" s="348"/>
      <c r="D38" s="348"/>
      <c r="E38" s="348"/>
      <c r="F38" s="348"/>
      <c r="G38" s="370"/>
      <c r="H38" s="348"/>
      <c r="I38" s="349"/>
      <c r="J38" s="349"/>
      <c r="K38" s="349"/>
      <c r="L38" s="349"/>
      <c r="M38" s="350"/>
      <c r="N38" s="30">
        <v>23</v>
      </c>
      <c r="O38" s="63" t="s">
        <v>370</v>
      </c>
      <c r="P38" s="72">
        <v>4864964</v>
      </c>
      <c r="Q38" s="64" t="s">
        <v>659</v>
      </c>
      <c r="R38" s="64" t="s">
        <v>659</v>
      </c>
      <c r="S38" s="59" t="s">
        <v>699</v>
      </c>
      <c r="T38" s="64">
        <v>1000</v>
      </c>
      <c r="U38" s="30">
        <v>60049</v>
      </c>
      <c r="V38" s="30">
        <v>58099</v>
      </c>
      <c r="W38" s="64">
        <f aca="true" t="shared" si="7" ref="W38:W43">U38-V38</f>
        <v>1950</v>
      </c>
      <c r="X38" s="30">
        <f aca="true" t="shared" si="8" ref="X38:X43">T38*W38</f>
        <v>1950000</v>
      </c>
      <c r="Y38" s="96">
        <f aca="true" t="shared" si="9" ref="Y38:Y43">IF(S38="Kvarh(Lag)",X38/1000000,X38/1000)</f>
        <v>1.95</v>
      </c>
      <c r="Z38" s="181"/>
      <c r="AA38" s="41"/>
      <c r="AB38" s="26" t="s">
        <v>479</v>
      </c>
      <c r="AC38" s="42">
        <f t="shared" si="6"/>
        <v>3</v>
      </c>
      <c r="AD38" s="215">
        <f>NDPL!AC50</f>
        <v>3</v>
      </c>
      <c r="AE38" s="215">
        <f>NDPL!AD50</f>
        <v>0</v>
      </c>
      <c r="AF38" s="215">
        <f>NDPL!AE50</f>
        <v>0</v>
      </c>
      <c r="AG38" s="215">
        <f>NDPL!AF50</f>
        <v>0</v>
      </c>
      <c r="AH38" s="215">
        <f>NDPL!AG50</f>
        <v>0</v>
      </c>
      <c r="AI38" s="215">
        <f>NDPL!AH50</f>
        <v>0</v>
      </c>
      <c r="AJ38" s="215">
        <f>NDPL!AI50</f>
        <v>0</v>
      </c>
      <c r="AK38" s="215">
        <f>NDPL!AJ50</f>
        <v>0</v>
      </c>
      <c r="AL38" s="215">
        <f>NDPL!AK50</f>
        <v>0</v>
      </c>
      <c r="AM38" s="225">
        <f>NDPL!AL50</f>
        <v>0</v>
      </c>
      <c r="AN38" s="225">
        <f>NDPL!AM50</f>
        <v>0</v>
      </c>
      <c r="AO38" s="215">
        <f>NDPL!AN50</f>
        <v>0</v>
      </c>
      <c r="AP38" s="215">
        <f>NDPL!AO50</f>
        <v>0</v>
      </c>
      <c r="AQ38" s="215">
        <f>NDPL!AP50</f>
        <v>0</v>
      </c>
      <c r="AR38" s="225">
        <f>NDPL!AQ50</f>
        <v>0</v>
      </c>
      <c r="AS38" s="225">
        <f>NDPL!AR50</f>
        <v>0</v>
      </c>
      <c r="AT38" s="225">
        <f>NDPL!AS50</f>
        <v>0</v>
      </c>
      <c r="AU38" s="225">
        <f>NDPL!AT50</f>
        <v>0</v>
      </c>
      <c r="AV38" s="225">
        <f>NDPL!AU50</f>
        <v>0</v>
      </c>
      <c r="AW38" s="225">
        <f>NDPL!AV50</f>
        <v>0</v>
      </c>
      <c r="AX38" s="225">
        <f>NDPL!AW50</f>
        <v>0</v>
      </c>
      <c r="AY38" s="225">
        <f>NDPL!AX50</f>
        <v>0</v>
      </c>
      <c r="AZ38" s="225">
        <f>NDPL!AY50</f>
        <v>0</v>
      </c>
      <c r="BA38" s="225">
        <f>NDPL!AZ50</f>
        <v>0</v>
      </c>
      <c r="BB38" s="225">
        <f>NDPL!BA50</f>
        <v>0</v>
      </c>
      <c r="BC38" s="225">
        <f>NDPL!BB50</f>
        <v>0</v>
      </c>
      <c r="BD38" s="225">
        <f>NDPL!BC50</f>
        <v>0</v>
      </c>
      <c r="BE38" s="225">
        <f>NDPL!BD50</f>
        <v>0</v>
      </c>
      <c r="BF38" s="225">
        <f>NDPL!BE50</f>
        <v>0</v>
      </c>
      <c r="BG38" s="225">
        <f>NDPL!BF50</f>
        <v>0</v>
      </c>
      <c r="BH38" s="225">
        <f>NDPL!BG50</f>
        <v>0</v>
      </c>
      <c r="BI38" s="225">
        <f>NDPL!BH50</f>
        <v>3</v>
      </c>
      <c r="BJ38" s="214"/>
      <c r="BK38" s="26"/>
      <c r="BL38" s="214" t="s">
        <v>479</v>
      </c>
      <c r="BM38" s="265">
        <f>NDPL!BK50</f>
        <v>4864954</v>
      </c>
      <c r="BN38" s="213">
        <f>NDPL!BL50</f>
        <v>0</v>
      </c>
      <c r="BO38" s="213" t="str">
        <f>NDPL!BM50</f>
        <v>ELSTER</v>
      </c>
      <c r="BP38" s="213" t="str">
        <f>NDPL!BN50</f>
        <v>KWH</v>
      </c>
      <c r="BQ38" s="213">
        <f>NDPL!BO50</f>
        <v>66</v>
      </c>
      <c r="BR38" s="213">
        <f>NDPL!BP50</f>
        <v>66</v>
      </c>
      <c r="BS38" s="213">
        <f>NDPL!BQ50</f>
        <v>800</v>
      </c>
      <c r="BT38" s="213">
        <f>NDPL!BR50</f>
        <v>800</v>
      </c>
      <c r="BU38" s="213">
        <f>NDPL!BS50</f>
        <v>1000</v>
      </c>
      <c r="BV38" s="213">
        <f>NDPL!BT50</f>
        <v>1</v>
      </c>
      <c r="BW38" s="213">
        <f>NDPL!BU50</f>
        <v>1</v>
      </c>
      <c r="BX38" s="211">
        <f>NDPL!BV50</f>
        <v>1000</v>
      </c>
      <c r="BY38" s="211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1"/>
      <c r="B39" s="71"/>
      <c r="C39" s="71"/>
      <c r="D39" s="71"/>
      <c r="E39" s="71"/>
      <c r="F39" s="71"/>
      <c r="G39" s="372"/>
      <c r="H39" s="39"/>
      <c r="I39" s="67"/>
      <c r="J39" s="67"/>
      <c r="K39" s="67"/>
      <c r="L39" s="67"/>
      <c r="M39" s="171"/>
      <c r="N39" s="30">
        <v>24</v>
      </c>
      <c r="O39" s="63" t="s">
        <v>371</v>
      </c>
      <c r="P39" s="72">
        <v>4864965</v>
      </c>
      <c r="Q39" s="64" t="s">
        <v>659</v>
      </c>
      <c r="R39" s="64" t="s">
        <v>659</v>
      </c>
      <c r="S39" s="59" t="s">
        <v>699</v>
      </c>
      <c r="T39" s="64">
        <v>1000</v>
      </c>
      <c r="U39" s="30">
        <v>75422</v>
      </c>
      <c r="V39" s="30">
        <v>73173</v>
      </c>
      <c r="W39" s="64">
        <f t="shared" si="7"/>
        <v>2249</v>
      </c>
      <c r="X39" s="30">
        <f t="shared" si="8"/>
        <v>2249000</v>
      </c>
      <c r="Y39" s="96">
        <f t="shared" si="9"/>
        <v>2.249</v>
      </c>
      <c r="Z39" s="181"/>
      <c r="AA39" s="2"/>
      <c r="AB39" s="3" t="s">
        <v>480</v>
      </c>
      <c r="AC39" s="4">
        <f t="shared" si="6"/>
        <v>16970.7</v>
      </c>
      <c r="AD39" s="61">
        <f>NDPL!AC51</f>
        <v>16970.7</v>
      </c>
      <c r="AE39" s="61">
        <f>NDPL!AD51</f>
        <v>0</v>
      </c>
      <c r="AF39" s="61">
        <f>NDPL!AE51</f>
        <v>0</v>
      </c>
      <c r="AG39" s="61">
        <f>NDPL!AF51</f>
        <v>0</v>
      </c>
      <c r="AH39" s="61">
        <f>NDPL!AG51</f>
        <v>0</v>
      </c>
      <c r="AI39" s="61">
        <f>NDPL!AH51</f>
        <v>0</v>
      </c>
      <c r="AJ39" s="61">
        <f>NDPL!AI51</f>
        <v>0</v>
      </c>
      <c r="AK39" s="61">
        <f>NDPL!AJ51</f>
        <v>0</v>
      </c>
      <c r="AL39" s="61">
        <f>NDPL!AK51</f>
        <v>0</v>
      </c>
      <c r="AM39" s="62">
        <f>NDPL!AL51</f>
        <v>0</v>
      </c>
      <c r="AN39" s="62">
        <f>NDPL!AM51</f>
        <v>0</v>
      </c>
      <c r="AO39" s="61">
        <f>NDPL!AN51</f>
        <v>0</v>
      </c>
      <c r="AP39" s="61">
        <f>NDPL!AO51</f>
        <v>0</v>
      </c>
      <c r="AQ39" s="61">
        <f>NDPL!AP51</f>
        <v>0</v>
      </c>
      <c r="AR39" s="62">
        <f>NDPL!AQ51</f>
        <v>0</v>
      </c>
      <c r="AS39" s="62">
        <f>NDPL!AR51</f>
        <v>0</v>
      </c>
      <c r="AT39" s="62">
        <f>NDPL!AS51</f>
        <v>0</v>
      </c>
      <c r="AU39" s="62">
        <f>NDPL!AT51</f>
        <v>0</v>
      </c>
      <c r="AV39" s="62">
        <f>NDPL!AU51</f>
        <v>0</v>
      </c>
      <c r="AW39" s="62">
        <f>NDPL!AV51</f>
        <v>0</v>
      </c>
      <c r="AX39" s="62">
        <f>NDPL!AW51</f>
        <v>0</v>
      </c>
      <c r="AY39" s="62">
        <f>NDPL!AX51</f>
        <v>0</v>
      </c>
      <c r="AZ39" s="62">
        <f>NDPL!AY51</f>
        <v>0</v>
      </c>
      <c r="BA39" s="62">
        <f>NDPL!AZ51</f>
        <v>0</v>
      </c>
      <c r="BB39" s="62">
        <f>NDPL!BA51</f>
        <v>0</v>
      </c>
      <c r="BC39" s="62">
        <f>NDPL!BB51</f>
        <v>0</v>
      </c>
      <c r="BD39" s="62">
        <f>NDPL!BC51</f>
        <v>0</v>
      </c>
      <c r="BE39" s="62">
        <f>NDPL!BD51</f>
        <v>0</v>
      </c>
      <c r="BF39" s="62">
        <f>NDPL!BE51</f>
        <v>0</v>
      </c>
      <c r="BG39" s="62">
        <f>NDPL!BF51</f>
        <v>0</v>
      </c>
      <c r="BH39" s="62">
        <f>NDPL!BG51</f>
        <v>0</v>
      </c>
      <c r="BI39" s="62">
        <f>NDPL!BH51</f>
        <v>16970.7</v>
      </c>
      <c r="BJ39" s="63"/>
      <c r="BK39" s="3"/>
      <c r="BL39" s="63" t="s">
        <v>480</v>
      </c>
      <c r="BM39" s="160" t="str">
        <f>NDPL!BK51</f>
        <v>DES-586</v>
      </c>
      <c r="BN39" s="64">
        <f>NDPL!BL51</f>
        <v>0</v>
      </c>
      <c r="BO39" s="64" t="str">
        <f>NDPL!BM51</f>
        <v>SECURE</v>
      </c>
      <c r="BP39" s="64" t="str">
        <f>NDPL!BN51</f>
        <v>MWH</v>
      </c>
      <c r="BQ39" s="64">
        <f>NDPL!BO51</f>
        <v>33</v>
      </c>
      <c r="BR39" s="64">
        <f>NDPL!BP51</f>
        <v>66</v>
      </c>
      <c r="BS39" s="64">
        <f>NDPL!BQ51</f>
        <v>800</v>
      </c>
      <c r="BT39" s="64">
        <f>NDPL!BR51</f>
        <v>800</v>
      </c>
      <c r="BU39" s="64">
        <f>NDPL!BS51</f>
        <v>1</v>
      </c>
      <c r="BV39" s="64">
        <f>NDPL!BT51</f>
        <v>1</v>
      </c>
      <c r="BW39" s="64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4"/>
      <c r="B40" s="359"/>
      <c r="C40" s="71"/>
      <c r="D40" s="71"/>
      <c r="E40" s="71"/>
      <c r="F40" s="251"/>
      <c r="G40" s="373"/>
      <c r="H40" s="352"/>
      <c r="I40" s="67"/>
      <c r="J40" s="67"/>
      <c r="K40" s="67"/>
      <c r="L40" s="67"/>
      <c r="M40" s="171"/>
      <c r="N40" s="30">
        <v>25</v>
      </c>
      <c r="O40" s="63" t="s">
        <v>387</v>
      </c>
      <c r="P40" s="72">
        <v>4864890</v>
      </c>
      <c r="Q40" s="64" t="s">
        <v>659</v>
      </c>
      <c r="R40" s="64" t="s">
        <v>659</v>
      </c>
      <c r="S40" s="59" t="s">
        <v>699</v>
      </c>
      <c r="T40" s="64">
        <v>1000</v>
      </c>
      <c r="U40" s="30">
        <v>154286</v>
      </c>
      <c r="V40" s="30">
        <v>151786</v>
      </c>
      <c r="W40" s="64">
        <f t="shared" si="7"/>
        <v>2500</v>
      </c>
      <c r="X40" s="30">
        <f t="shared" si="8"/>
        <v>2500000</v>
      </c>
      <c r="Y40" s="96">
        <f t="shared" si="9"/>
        <v>2.5</v>
      </c>
      <c r="Z40" s="181"/>
      <c r="AA40" s="41"/>
      <c r="AB40" s="26" t="s">
        <v>480</v>
      </c>
      <c r="AC40" s="42">
        <f t="shared" si="6"/>
        <v>30</v>
      </c>
      <c r="AD40" s="215">
        <f>NDPL!AC52</f>
        <v>30</v>
      </c>
      <c r="AE40" s="215">
        <f>NDPL!AD52</f>
        <v>0</v>
      </c>
      <c r="AF40" s="215">
        <f>NDPL!AE52</f>
        <v>0</v>
      </c>
      <c r="AG40" s="215">
        <f>NDPL!AF52</f>
        <v>0</v>
      </c>
      <c r="AH40" s="215">
        <f>NDPL!AG52</f>
        <v>0</v>
      </c>
      <c r="AI40" s="215">
        <f>NDPL!AH52</f>
        <v>0</v>
      </c>
      <c r="AJ40" s="215">
        <f>NDPL!AI52</f>
        <v>0</v>
      </c>
      <c r="AK40" s="215">
        <f>NDPL!AJ52</f>
        <v>0</v>
      </c>
      <c r="AL40" s="215">
        <f>NDPL!AK52</f>
        <v>0</v>
      </c>
      <c r="AM40" s="225">
        <f>NDPL!AL52</f>
        <v>0</v>
      </c>
      <c r="AN40" s="225">
        <f>NDPL!AM52</f>
        <v>0</v>
      </c>
      <c r="AO40" s="215">
        <f>NDPL!AN52</f>
        <v>0</v>
      </c>
      <c r="AP40" s="215">
        <f>NDPL!AO52</f>
        <v>0</v>
      </c>
      <c r="AQ40" s="215">
        <f>NDPL!AP52</f>
        <v>0</v>
      </c>
      <c r="AR40" s="225">
        <f>NDPL!AQ52</f>
        <v>0</v>
      </c>
      <c r="AS40" s="225">
        <f>NDPL!AR52</f>
        <v>0</v>
      </c>
      <c r="AT40" s="225">
        <f>NDPL!AS52</f>
        <v>0</v>
      </c>
      <c r="AU40" s="225">
        <f>NDPL!AT52</f>
        <v>0</v>
      </c>
      <c r="AV40" s="225">
        <f>NDPL!AU52</f>
        <v>0</v>
      </c>
      <c r="AW40" s="225">
        <f>NDPL!AV52</f>
        <v>0</v>
      </c>
      <c r="AX40" s="225">
        <f>NDPL!AW52</f>
        <v>0</v>
      </c>
      <c r="AY40" s="225">
        <f>NDPL!AX52</f>
        <v>0</v>
      </c>
      <c r="AZ40" s="225">
        <f>NDPL!AY52</f>
        <v>0</v>
      </c>
      <c r="BA40" s="225">
        <f>NDPL!AZ52</f>
        <v>0</v>
      </c>
      <c r="BB40" s="225">
        <f>NDPL!BA52</f>
        <v>0</v>
      </c>
      <c r="BC40" s="225">
        <f>NDPL!BB52</f>
        <v>0</v>
      </c>
      <c r="BD40" s="225">
        <f>NDPL!BC52</f>
        <v>0</v>
      </c>
      <c r="BE40" s="225">
        <f>NDPL!BD52</f>
        <v>0</v>
      </c>
      <c r="BF40" s="225">
        <f>NDPL!BE52</f>
        <v>0</v>
      </c>
      <c r="BG40" s="225">
        <f>NDPL!BF52</f>
        <v>0</v>
      </c>
      <c r="BH40" s="225">
        <f>NDPL!BG52</f>
        <v>0</v>
      </c>
      <c r="BI40" s="225">
        <f>NDPL!BH52</f>
        <v>30</v>
      </c>
      <c r="BJ40" s="214"/>
      <c r="BK40" s="26"/>
      <c r="BL40" s="214" t="s">
        <v>480</v>
      </c>
      <c r="BM40" s="265">
        <f>NDPL!BK52</f>
        <v>4864955</v>
      </c>
      <c r="BN40" s="213">
        <f>NDPL!BL52</f>
        <v>0</v>
      </c>
      <c r="BO40" s="213" t="str">
        <f>NDPL!BM52</f>
        <v>ELSTER</v>
      </c>
      <c r="BP40" s="213" t="str">
        <f>NDPL!BN52</f>
        <v>KWH</v>
      </c>
      <c r="BQ40" s="213">
        <f>NDPL!BO52</f>
        <v>66</v>
      </c>
      <c r="BR40" s="213">
        <f>NDPL!BP52</f>
        <v>66</v>
      </c>
      <c r="BS40" s="213">
        <f>NDPL!BQ52</f>
        <v>800</v>
      </c>
      <c r="BT40" s="213">
        <f>NDPL!BR52</f>
        <v>800</v>
      </c>
      <c r="BU40" s="213">
        <f>NDPL!BS52</f>
        <v>1000</v>
      </c>
      <c r="BV40" s="213">
        <f>NDPL!BT52</f>
        <v>1</v>
      </c>
      <c r="BW40" s="213">
        <f>NDPL!BU52</f>
        <v>1</v>
      </c>
      <c r="BX40" s="211">
        <f>NDPL!BV52</f>
        <v>1000</v>
      </c>
      <c r="BY40" s="211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74"/>
      <c r="B41" s="71"/>
      <c r="C41" s="71"/>
      <c r="D41" s="71"/>
      <c r="E41" s="71"/>
      <c r="F41" s="71"/>
      <c r="G41" s="375"/>
      <c r="H41" s="251"/>
      <c r="I41" s="67"/>
      <c r="J41" s="67"/>
      <c r="K41" s="67"/>
      <c r="L41" s="67"/>
      <c r="M41" s="171"/>
      <c r="N41" s="30">
        <v>26</v>
      </c>
      <c r="O41" s="94" t="s">
        <v>388</v>
      </c>
      <c r="P41" s="72">
        <v>4864891</v>
      </c>
      <c r="Q41" s="30" t="s">
        <v>659</v>
      </c>
      <c r="R41" s="30" t="s">
        <v>659</v>
      </c>
      <c r="S41" s="59" t="s">
        <v>699</v>
      </c>
      <c r="T41" s="64">
        <v>1000</v>
      </c>
      <c r="U41" s="30">
        <v>135400</v>
      </c>
      <c r="V41" s="30">
        <v>133479</v>
      </c>
      <c r="W41" s="64">
        <f t="shared" si="7"/>
        <v>1921</v>
      </c>
      <c r="X41" s="30">
        <f t="shared" si="8"/>
        <v>1921000</v>
      </c>
      <c r="Y41" s="96">
        <f t="shared" si="9"/>
        <v>1.921</v>
      </c>
      <c r="Z41" s="181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3"/>
      <c r="AN41" s="163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4" t="s">
        <v>70</v>
      </c>
      <c r="BM41" s="72"/>
      <c r="BN41" s="64"/>
      <c r="BO41" s="64"/>
      <c r="BP41" s="64"/>
      <c r="BQ41" s="64"/>
      <c r="BR41" s="64"/>
      <c r="BS41" s="64"/>
      <c r="BT41" s="64"/>
      <c r="BU41" s="64"/>
      <c r="BV41" s="64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3"/>
      <c r="B42" s="376"/>
      <c r="C42" s="362"/>
      <c r="D42" s="362"/>
      <c r="E42" s="348"/>
      <c r="F42" s="348"/>
      <c r="G42" s="377"/>
      <c r="H42" s="349"/>
      <c r="I42" s="378"/>
      <c r="J42" s="379"/>
      <c r="K42" s="349"/>
      <c r="L42" s="349"/>
      <c r="M42" s="350"/>
      <c r="N42" s="30">
        <v>27</v>
      </c>
      <c r="O42" s="63" t="s">
        <v>393</v>
      </c>
      <c r="P42" s="72">
        <v>4864906</v>
      </c>
      <c r="Q42" s="64" t="s">
        <v>659</v>
      </c>
      <c r="R42" s="64" t="s">
        <v>659</v>
      </c>
      <c r="S42" s="59" t="s">
        <v>699</v>
      </c>
      <c r="T42" s="64">
        <v>1000</v>
      </c>
      <c r="U42" s="30">
        <v>90128</v>
      </c>
      <c r="V42" s="30">
        <v>87525</v>
      </c>
      <c r="W42" s="64">
        <f t="shared" si="7"/>
        <v>2603</v>
      </c>
      <c r="X42" s="30">
        <f t="shared" si="8"/>
        <v>2603000</v>
      </c>
      <c r="Y42" s="96">
        <f t="shared" si="9"/>
        <v>2.603</v>
      </c>
      <c r="Z42" s="181"/>
      <c r="AA42" s="79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4"/>
      <c r="AN42" s="30"/>
      <c r="AO42" s="64"/>
      <c r="AP42" s="30"/>
      <c r="AQ42" s="30"/>
      <c r="AR42" s="30"/>
      <c r="AS42" s="64"/>
      <c r="AT42" s="64"/>
      <c r="AU42" s="64"/>
      <c r="AV42" s="64"/>
      <c r="AW42" s="154"/>
      <c r="AX42" s="154"/>
      <c r="AY42" s="154"/>
      <c r="AZ42" s="154"/>
      <c r="BA42" s="154"/>
      <c r="BB42" s="64"/>
      <c r="BC42" s="64"/>
      <c r="BD42" s="64"/>
      <c r="BE42" s="64"/>
      <c r="BF42" s="64"/>
      <c r="BG42" s="64"/>
      <c r="BH42" s="3"/>
      <c r="BI42" s="64">
        <v>1082273</v>
      </c>
      <c r="BJ42" s="63"/>
      <c r="BK42" s="38"/>
      <c r="BL42" s="38" t="s">
        <v>492</v>
      </c>
      <c r="BM42" s="6" t="s">
        <v>385</v>
      </c>
      <c r="BN42" s="4">
        <v>0</v>
      </c>
      <c r="BO42" s="4" t="s">
        <v>166</v>
      </c>
      <c r="BP42" s="4" t="s">
        <v>142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3"/>
      <c r="B43" s="362"/>
      <c r="C43" s="362"/>
      <c r="D43" s="362"/>
      <c r="E43" s="136"/>
      <c r="F43" s="28"/>
      <c r="G43" s="375"/>
      <c r="H43" s="151"/>
      <c r="I43" s="67"/>
      <c r="J43" s="67"/>
      <c r="K43" s="67"/>
      <c r="L43" s="67"/>
      <c r="M43" s="171"/>
      <c r="N43" s="30">
        <v>28</v>
      </c>
      <c r="O43" s="63" t="s">
        <v>395</v>
      </c>
      <c r="P43" s="72">
        <v>4864907</v>
      </c>
      <c r="Q43" s="64" t="s">
        <v>659</v>
      </c>
      <c r="R43" s="64" t="s">
        <v>659</v>
      </c>
      <c r="S43" s="59" t="s">
        <v>699</v>
      </c>
      <c r="T43" s="64">
        <v>1000</v>
      </c>
      <c r="U43" s="30">
        <v>102079</v>
      </c>
      <c r="V43" s="30">
        <v>99275</v>
      </c>
      <c r="W43" s="64">
        <f t="shared" si="7"/>
        <v>2804</v>
      </c>
      <c r="X43" s="30">
        <f t="shared" si="8"/>
        <v>2804000</v>
      </c>
      <c r="Y43" s="96">
        <f t="shared" si="9"/>
        <v>2.804</v>
      </c>
      <c r="Z43" s="181"/>
      <c r="AA43" s="79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4"/>
      <c r="AN43" s="64"/>
      <c r="AO43" s="30"/>
      <c r="AP43" s="30"/>
      <c r="AQ43" s="30"/>
      <c r="AR43" s="64"/>
      <c r="AS43" s="64"/>
      <c r="AT43" s="64"/>
      <c r="AU43" s="64"/>
      <c r="AV43" s="154"/>
      <c r="AW43" s="154"/>
      <c r="AX43" s="154"/>
      <c r="AY43" s="154"/>
      <c r="AZ43" s="154"/>
      <c r="BA43" s="154"/>
      <c r="BB43" s="64"/>
      <c r="BC43" s="64"/>
      <c r="BD43" s="64"/>
      <c r="BE43" s="64"/>
      <c r="BF43" s="64"/>
      <c r="BG43" s="64"/>
      <c r="BH43" s="64"/>
      <c r="BI43" s="64">
        <v>1228540</v>
      </c>
      <c r="BJ43" s="63"/>
      <c r="BK43" s="38"/>
      <c r="BL43" s="38" t="s">
        <v>401</v>
      </c>
      <c r="BM43" s="6" t="s">
        <v>386</v>
      </c>
      <c r="BN43" s="4">
        <v>0</v>
      </c>
      <c r="BO43" s="4" t="s">
        <v>166</v>
      </c>
      <c r="BP43" s="4" t="s">
        <v>142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0"/>
      <c r="B44" s="349"/>
      <c r="C44" s="349"/>
      <c r="D44" s="349"/>
      <c r="E44" s="349"/>
      <c r="F44" s="349"/>
      <c r="G44" s="189"/>
      <c r="H44" s="349"/>
      <c r="I44" s="349"/>
      <c r="J44" s="349"/>
      <c r="K44" s="349"/>
      <c r="L44" s="349"/>
      <c r="M44" s="350"/>
      <c r="N44" s="30"/>
      <c r="O44" s="94" t="s">
        <v>92</v>
      </c>
      <c r="P44" s="72"/>
      <c r="Q44" s="30"/>
      <c r="R44" s="30"/>
      <c r="S44" s="30"/>
      <c r="T44" s="64"/>
      <c r="U44" s="30"/>
      <c r="V44" s="30"/>
      <c r="W44" s="30"/>
      <c r="X44" s="30"/>
      <c r="Y44" s="70"/>
      <c r="Z44" s="181"/>
      <c r="AA44" s="94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3"/>
      <c r="AN44" s="163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4" t="s">
        <v>72</v>
      </c>
      <c r="BM44" s="72"/>
      <c r="BN44" s="64"/>
      <c r="BO44" s="64"/>
      <c r="BP44" s="64"/>
      <c r="BQ44" s="64"/>
      <c r="BR44" s="64"/>
      <c r="BS44" s="64"/>
      <c r="BT44" s="64"/>
      <c r="BU44" s="64"/>
      <c r="BV44" s="64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1"/>
      <c r="B45" s="130"/>
      <c r="C45" s="130"/>
      <c r="D45" s="261"/>
      <c r="E45" s="261"/>
      <c r="F45" s="261"/>
      <c r="G45" s="261"/>
      <c r="H45" s="382"/>
      <c r="I45" s="261"/>
      <c r="J45" s="261"/>
      <c r="K45" s="130"/>
      <c r="L45" s="67"/>
      <c r="M45" s="171"/>
      <c r="N45" s="30">
        <v>29</v>
      </c>
      <c r="O45" s="63" t="s">
        <v>54</v>
      </c>
      <c r="P45" s="72">
        <v>4864988</v>
      </c>
      <c r="Q45" s="64" t="s">
        <v>659</v>
      </c>
      <c r="R45" s="64" t="s">
        <v>659</v>
      </c>
      <c r="S45" s="59" t="s">
        <v>699</v>
      </c>
      <c r="T45" s="64">
        <v>1000</v>
      </c>
      <c r="U45" s="30">
        <v>70708</v>
      </c>
      <c r="V45" s="30">
        <v>67132</v>
      </c>
      <c r="W45" s="64">
        <f>U45-V45</f>
        <v>3576</v>
      </c>
      <c r="X45" s="30">
        <f>T45*W45</f>
        <v>3576000</v>
      </c>
      <c r="Y45" s="96">
        <f>IF(S45="Kvarh(Lag)",X45/1000000,X45/1000)</f>
        <v>3.576</v>
      </c>
      <c r="Z45" s="181"/>
      <c r="AA45" s="79"/>
      <c r="AB45" s="3" t="s">
        <v>370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4"/>
      <c r="AN45" s="64"/>
      <c r="AO45" s="30"/>
      <c r="AP45" s="30"/>
      <c r="AQ45" s="30"/>
      <c r="AR45" s="64"/>
      <c r="AS45" s="6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64"/>
      <c r="BG45" s="64"/>
      <c r="BH45" s="64"/>
      <c r="BI45" s="64">
        <v>1751927</v>
      </c>
      <c r="BJ45" s="63"/>
      <c r="BK45" s="63"/>
      <c r="BL45" s="38" t="s">
        <v>370</v>
      </c>
      <c r="BM45" s="6" t="s">
        <v>389</v>
      </c>
      <c r="BN45" s="4">
        <v>0</v>
      </c>
      <c r="BO45" s="4" t="s">
        <v>166</v>
      </c>
      <c r="BP45" s="4" t="s">
        <v>142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83"/>
      <c r="B46" s="130"/>
      <c r="C46" s="130"/>
      <c r="D46" s="130"/>
      <c r="E46" s="130"/>
      <c r="F46" s="130"/>
      <c r="G46" s="384"/>
      <c r="H46" s="384"/>
      <c r="I46" s="384"/>
      <c r="J46" s="384"/>
      <c r="K46" s="384"/>
      <c r="L46" s="67"/>
      <c r="M46" s="171"/>
      <c r="N46" s="30">
        <v>30</v>
      </c>
      <c r="O46" s="63" t="s">
        <v>55</v>
      </c>
      <c r="P46" s="72">
        <v>4864989</v>
      </c>
      <c r="Q46" s="64" t="s">
        <v>659</v>
      </c>
      <c r="R46" s="64" t="s">
        <v>659</v>
      </c>
      <c r="S46" s="59" t="s">
        <v>699</v>
      </c>
      <c r="T46" s="64">
        <v>1000</v>
      </c>
      <c r="U46" s="30">
        <v>61039</v>
      </c>
      <c r="V46" s="30">
        <v>57317</v>
      </c>
      <c r="W46" s="64">
        <f>U46-V46</f>
        <v>3722</v>
      </c>
      <c r="X46" s="30">
        <f>T46*W46</f>
        <v>3722000</v>
      </c>
      <c r="Y46" s="96">
        <f>IF(S46="Kvarh(Lag)",X46/1000000,X46/1000)</f>
        <v>3.722</v>
      </c>
      <c r="Z46" s="181"/>
      <c r="AA46" s="79"/>
      <c r="AB46" s="3" t="s">
        <v>371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4"/>
      <c r="AN46" s="64"/>
      <c r="AO46" s="30"/>
      <c r="AP46" s="30"/>
      <c r="AQ46" s="64"/>
      <c r="AR46" s="6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64"/>
      <c r="BG46" s="64"/>
      <c r="BH46" s="64"/>
      <c r="BI46" s="64">
        <v>1797094</v>
      </c>
      <c r="BJ46" s="63"/>
      <c r="BK46" s="63"/>
      <c r="BL46" s="38" t="s">
        <v>371</v>
      </c>
      <c r="BM46" s="6" t="s">
        <v>390</v>
      </c>
      <c r="BN46" s="4">
        <v>0</v>
      </c>
      <c r="BO46" s="4" t="s">
        <v>166</v>
      </c>
      <c r="BP46" s="4" t="s">
        <v>142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7"/>
      <c r="M47" s="350"/>
      <c r="N47" s="30"/>
      <c r="O47" s="208" t="s">
        <v>73</v>
      </c>
      <c r="P47" s="72"/>
      <c r="Q47" s="64"/>
      <c r="R47" s="64"/>
      <c r="S47" s="64"/>
      <c r="T47" s="64"/>
      <c r="U47" s="30"/>
      <c r="V47" s="30"/>
      <c r="W47" s="64"/>
      <c r="X47" s="30"/>
      <c r="Y47" s="70"/>
      <c r="Z47" s="181"/>
      <c r="AA47" s="79"/>
      <c r="AB47" s="3" t="s">
        <v>387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4"/>
      <c r="AN47" s="64"/>
      <c r="AO47" s="30"/>
      <c r="AP47" s="30"/>
      <c r="AQ47" s="64"/>
      <c r="AR47" s="6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64"/>
      <c r="BG47" s="64"/>
      <c r="BH47" s="64"/>
      <c r="BI47" s="64">
        <v>609334</v>
      </c>
      <c r="BJ47" s="63"/>
      <c r="BK47" s="63"/>
      <c r="BL47" s="38" t="s">
        <v>387</v>
      </c>
      <c r="BM47" s="6" t="s">
        <v>391</v>
      </c>
      <c r="BN47" s="4">
        <v>0</v>
      </c>
      <c r="BO47" s="4" t="s">
        <v>166</v>
      </c>
      <c r="BP47" s="4" t="s">
        <v>142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88"/>
      <c r="B48" s="223"/>
      <c r="C48" s="223"/>
      <c r="D48" s="223"/>
      <c r="E48" s="223"/>
      <c r="F48" s="352" t="s">
        <v>283</v>
      </c>
      <c r="G48" s="353">
        <f>SUM(G31:G46)</f>
        <v>65.05396897339155</v>
      </c>
      <c r="H48" s="352" t="s">
        <v>748</v>
      </c>
      <c r="I48" s="223"/>
      <c r="J48" s="223"/>
      <c r="K48" s="223"/>
      <c r="L48" s="67"/>
      <c r="M48" s="171"/>
      <c r="N48" s="30">
        <v>31</v>
      </c>
      <c r="O48" s="63" t="s">
        <v>54</v>
      </c>
      <c r="P48" s="72">
        <v>4864966</v>
      </c>
      <c r="Q48" s="64" t="s">
        <v>659</v>
      </c>
      <c r="R48" s="64" t="s">
        <v>659</v>
      </c>
      <c r="S48" s="59" t="s">
        <v>699</v>
      </c>
      <c r="T48" s="64">
        <v>1000</v>
      </c>
      <c r="U48" s="30">
        <v>125041</v>
      </c>
      <c r="V48" s="30">
        <v>121649</v>
      </c>
      <c r="W48" s="64">
        <f>U48-V48</f>
        <v>3392</v>
      </c>
      <c r="X48" s="30">
        <f>T48*W48</f>
        <v>3392000</v>
      </c>
      <c r="Y48" s="96">
        <f>IF(S48="Kvarh(Lag)",X48/1000000,X48/1000)</f>
        <v>3.392</v>
      </c>
      <c r="Z48" s="181"/>
      <c r="AA48" s="79"/>
      <c r="AB48" s="3" t="s">
        <v>388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4"/>
      <c r="BG48" s="4"/>
      <c r="BH48" s="4"/>
      <c r="BI48" s="4">
        <v>584187</v>
      </c>
      <c r="BJ48" s="38"/>
      <c r="BK48" s="38"/>
      <c r="BL48" s="38" t="s">
        <v>388</v>
      </c>
      <c r="BM48" s="6" t="s">
        <v>392</v>
      </c>
      <c r="BN48" s="4">
        <v>0</v>
      </c>
      <c r="BO48" s="4" t="s">
        <v>166</v>
      </c>
      <c r="BP48" s="4" t="s">
        <v>142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88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67"/>
      <c r="M49" s="171"/>
      <c r="N49" s="30">
        <v>32</v>
      </c>
      <c r="O49" s="63" t="s">
        <v>55</v>
      </c>
      <c r="P49" s="72">
        <v>4864967</v>
      </c>
      <c r="Q49" s="64" t="s">
        <v>659</v>
      </c>
      <c r="R49" s="64" t="s">
        <v>659</v>
      </c>
      <c r="S49" s="59" t="s">
        <v>699</v>
      </c>
      <c r="T49" s="64">
        <v>1000</v>
      </c>
      <c r="U49" s="30">
        <v>134782</v>
      </c>
      <c r="V49" s="30">
        <v>127533</v>
      </c>
      <c r="W49" s="64">
        <f>U49-V49</f>
        <v>7249</v>
      </c>
      <c r="X49" s="30">
        <f>T49*W49</f>
        <v>7249000</v>
      </c>
      <c r="Y49" s="96">
        <f>IF(S49="Kvarh(Lag)",X49/1000000,X49/1000)</f>
        <v>7.249</v>
      </c>
      <c r="Z49" s="181"/>
      <c r="AA49" s="79"/>
      <c r="AB49" s="3" t="s">
        <v>393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4"/>
      <c r="BF49" s="4"/>
      <c r="BG49" s="4"/>
      <c r="BH49" s="4"/>
      <c r="BI49" s="38">
        <v>1139291</v>
      </c>
      <c r="BK49" s="38"/>
      <c r="BL49" s="38" t="s">
        <v>393</v>
      </c>
      <c r="BM49" s="6" t="s">
        <v>394</v>
      </c>
      <c r="BN49" s="4">
        <v>0</v>
      </c>
      <c r="BO49" s="4" t="s">
        <v>166</v>
      </c>
      <c r="BP49" s="4" t="s">
        <v>142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85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49"/>
      <c r="M50" s="350"/>
      <c r="N50" s="30">
        <v>34</v>
      </c>
      <c r="O50" s="63" t="s">
        <v>59</v>
      </c>
      <c r="P50" s="72">
        <v>4865048</v>
      </c>
      <c r="Q50" s="64" t="s">
        <v>659</v>
      </c>
      <c r="R50" s="64" t="s">
        <v>659</v>
      </c>
      <c r="S50" s="59" t="s">
        <v>699</v>
      </c>
      <c r="T50" s="64">
        <v>1000</v>
      </c>
      <c r="U50" s="30">
        <v>72577</v>
      </c>
      <c r="V50" s="30">
        <v>70579</v>
      </c>
      <c r="W50" s="64">
        <f>U50-V50</f>
        <v>1998</v>
      </c>
      <c r="X50" s="30">
        <f>T50*W50</f>
        <v>1998000</v>
      </c>
      <c r="Y50" s="96">
        <f>IF(S50="Kvarh(Lag)",X50/1000000,X50/1000)</f>
        <v>1.998</v>
      </c>
      <c r="Z50" s="181"/>
      <c r="AA50" s="79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85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49"/>
      <c r="M51" s="350"/>
      <c r="N51" s="30"/>
      <c r="O51" s="94" t="s">
        <v>69</v>
      </c>
      <c r="P51" s="72"/>
      <c r="Q51" s="30"/>
      <c r="R51" s="30"/>
      <c r="S51" s="30"/>
      <c r="T51" s="64"/>
      <c r="U51" s="30"/>
      <c r="V51" s="30"/>
      <c r="W51" s="30"/>
      <c r="X51" s="30"/>
      <c r="Y51" s="70"/>
      <c r="Z51" s="181"/>
      <c r="AA51" s="94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3"/>
      <c r="AN51" s="163"/>
      <c r="AO51" s="3"/>
      <c r="AP51" s="3"/>
      <c r="AQ51" s="8"/>
      <c r="AR51" s="4"/>
      <c r="AS51" s="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4"/>
      <c r="BG51" s="4"/>
      <c r="BH51" s="4"/>
      <c r="BI51" s="4"/>
      <c r="BJ51" s="4"/>
      <c r="BK51" s="4"/>
      <c r="BL51" s="64" t="s">
        <v>92</v>
      </c>
      <c r="BM51" s="72"/>
      <c r="BN51" s="64"/>
      <c r="BO51" s="64"/>
      <c r="BP51" s="64"/>
      <c r="BQ51" s="64"/>
      <c r="BR51" s="64"/>
      <c r="BS51" s="64"/>
      <c r="BT51" s="64"/>
      <c r="BU51" s="64"/>
      <c r="BV51" s="64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85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49"/>
      <c r="M52" s="350"/>
      <c r="N52" s="30">
        <v>35</v>
      </c>
      <c r="O52" s="63" t="s">
        <v>679</v>
      </c>
      <c r="P52" s="72">
        <v>4864951</v>
      </c>
      <c r="Q52" s="64" t="s">
        <v>659</v>
      </c>
      <c r="R52" s="64" t="s">
        <v>659</v>
      </c>
      <c r="S52" s="59" t="s">
        <v>699</v>
      </c>
      <c r="T52" s="64">
        <v>1000</v>
      </c>
      <c r="U52" s="64">
        <v>92978</v>
      </c>
      <c r="V52" s="64">
        <v>92891</v>
      </c>
      <c r="W52" s="64">
        <f>U52-V52</f>
        <v>87</v>
      </c>
      <c r="X52" s="30">
        <f>T52*W52</f>
        <v>87000</v>
      </c>
      <c r="Y52" s="96">
        <f>IF(S52="Kvarh(Lag)",X52/1000000,X52/1000)</f>
        <v>0.087</v>
      </c>
      <c r="Z52" s="280"/>
      <c r="AA52" s="281"/>
      <c r="AB52" s="217" t="s">
        <v>339</v>
      </c>
      <c r="AC52" s="4">
        <f>BI52</f>
        <v>1311087</v>
      </c>
      <c r="AD52" s="68">
        <v>1277962</v>
      </c>
      <c r="AE52" s="68"/>
      <c r="AF52" s="68"/>
      <c r="AG52" s="68"/>
      <c r="AH52" s="68"/>
      <c r="AI52" s="68"/>
      <c r="AJ52" s="68"/>
      <c r="AK52" s="68"/>
      <c r="AL52" s="68"/>
      <c r="AM52" s="218"/>
      <c r="AN52" s="218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6"/>
      <c r="BC52" s="176"/>
      <c r="BD52" s="176"/>
      <c r="BE52" s="176"/>
      <c r="BF52" s="42"/>
      <c r="BG52" s="42"/>
      <c r="BH52" s="42"/>
      <c r="BI52" s="42">
        <v>1311087</v>
      </c>
      <c r="BJ52" s="42"/>
      <c r="BK52" s="42"/>
      <c r="BL52" s="219" t="s">
        <v>54</v>
      </c>
      <c r="BM52" s="73" t="s">
        <v>534</v>
      </c>
      <c r="BN52" s="42">
        <v>0</v>
      </c>
      <c r="BO52" s="42" t="s">
        <v>166</v>
      </c>
      <c r="BP52" s="42" t="s">
        <v>142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1" t="s">
        <v>535</v>
      </c>
      <c r="BZ52" s="26"/>
      <c r="CA52" s="220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49"/>
      <c r="M53" s="350"/>
      <c r="N53" s="30">
        <v>36</v>
      </c>
      <c r="O53" s="63" t="s">
        <v>680</v>
      </c>
      <c r="P53" s="72">
        <v>4864952</v>
      </c>
      <c r="Q53" s="64" t="s">
        <v>659</v>
      </c>
      <c r="R53" s="64" t="s">
        <v>659</v>
      </c>
      <c r="S53" s="59" t="s">
        <v>699</v>
      </c>
      <c r="T53" s="64">
        <v>1000</v>
      </c>
      <c r="U53" s="64">
        <v>63126</v>
      </c>
      <c r="V53" s="64">
        <v>63032</v>
      </c>
      <c r="W53" s="64">
        <f>U53-V53</f>
        <v>94</v>
      </c>
      <c r="X53" s="30">
        <f>T53*W53</f>
        <v>94000</v>
      </c>
      <c r="Y53" s="96">
        <f>IF(S53="Kvarh(Lag)",X53/1000000,X53/1000)</f>
        <v>0.094</v>
      </c>
      <c r="Z53" s="181"/>
      <c r="AA53" s="79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4"/>
      <c r="AW53" s="154"/>
      <c r="AX53" s="154"/>
      <c r="AY53" s="154"/>
      <c r="AZ53" s="154"/>
      <c r="BA53" s="154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396</v>
      </c>
      <c r="BN53" s="4">
        <v>0</v>
      </c>
      <c r="BO53" s="4" t="s">
        <v>166</v>
      </c>
      <c r="BP53" s="4" t="s">
        <v>142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85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49"/>
      <c r="M54" s="350"/>
      <c r="N54" s="30"/>
      <c r="O54" s="94"/>
      <c r="P54" s="72"/>
      <c r="Q54" s="30"/>
      <c r="R54" s="30"/>
      <c r="S54" s="30"/>
      <c r="T54" s="64"/>
      <c r="U54" s="30"/>
      <c r="V54" s="30"/>
      <c r="W54" s="30"/>
      <c r="X54" s="30"/>
      <c r="Y54" s="70"/>
      <c r="Z54" s="181"/>
      <c r="AA54" s="94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3"/>
      <c r="AN54" s="163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4" t="s">
        <v>73</v>
      </c>
      <c r="BM54" s="72"/>
      <c r="BN54" s="64"/>
      <c r="BO54" s="64"/>
      <c r="BP54" s="64"/>
      <c r="BQ54" s="64"/>
      <c r="BR54" s="64"/>
      <c r="BS54" s="64"/>
      <c r="BT54" s="64"/>
      <c r="BU54" s="64"/>
      <c r="BV54" s="64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0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171"/>
      <c r="N55" s="30"/>
      <c r="O55" s="208" t="s">
        <v>71</v>
      </c>
      <c r="P55" s="72"/>
      <c r="Q55" s="64"/>
      <c r="R55" s="64"/>
      <c r="S55" s="64"/>
      <c r="T55" s="64"/>
      <c r="U55" s="30"/>
      <c r="V55" s="30"/>
      <c r="W55" s="64"/>
      <c r="X55" s="30"/>
      <c r="Y55" s="70"/>
      <c r="Z55" s="181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4"/>
      <c r="AS55" s="64"/>
      <c r="AT55" s="64"/>
      <c r="AU55" s="154"/>
      <c r="AV55" s="154"/>
      <c r="AW55" s="154"/>
      <c r="AX55" s="154"/>
      <c r="AY55" s="154"/>
      <c r="AZ55" s="154"/>
      <c r="BA55" s="154"/>
      <c r="BB55" s="64"/>
      <c r="BC55" s="64"/>
      <c r="BD55" s="64"/>
      <c r="BE55" s="64"/>
      <c r="BF55" s="64"/>
      <c r="BG55" s="64"/>
      <c r="BH55" s="64"/>
      <c r="BI55" s="64">
        <v>1455594</v>
      </c>
      <c r="BJ55" s="38"/>
      <c r="BK55" s="38"/>
      <c r="BL55" s="38" t="s">
        <v>54</v>
      </c>
      <c r="BM55" s="6" t="s">
        <v>397</v>
      </c>
      <c r="BN55" s="4">
        <v>0</v>
      </c>
      <c r="BO55" s="4" t="s">
        <v>166</v>
      </c>
      <c r="BP55" s="4" t="s">
        <v>142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89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1"/>
      <c r="N56" s="30">
        <v>37</v>
      </c>
      <c r="O56" s="63" t="s">
        <v>339</v>
      </c>
      <c r="P56" s="72">
        <v>4864990</v>
      </c>
      <c r="Q56" s="64" t="s">
        <v>659</v>
      </c>
      <c r="R56" s="64" t="s">
        <v>659</v>
      </c>
      <c r="S56" s="59" t="s">
        <v>699</v>
      </c>
      <c r="T56" s="64">
        <v>1000</v>
      </c>
      <c r="U56" s="30">
        <v>66032</v>
      </c>
      <c r="V56" s="30">
        <v>65115</v>
      </c>
      <c r="W56" s="64">
        <f>U56-V56</f>
        <v>917</v>
      </c>
      <c r="X56" s="30">
        <f>T56*W56</f>
        <v>917000</v>
      </c>
      <c r="Y56" s="96">
        <f>IF(S56="Kvarh(Lag)",X56/1000000,X56/1000)</f>
        <v>0.917</v>
      </c>
      <c r="Z56" s="181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4"/>
      <c r="AV56" s="154"/>
      <c r="AW56" s="154"/>
      <c r="AX56" s="154"/>
      <c r="AY56" s="154"/>
      <c r="AZ56" s="154"/>
      <c r="BA56" s="154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398</v>
      </c>
      <c r="BN56" s="4">
        <v>0</v>
      </c>
      <c r="BO56" s="4" t="s">
        <v>166</v>
      </c>
      <c r="BP56" s="4" t="s">
        <v>142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5"/>
      <c r="B57" s="78"/>
      <c r="C57" s="71"/>
      <c r="D57" s="71"/>
      <c r="E57" s="71"/>
      <c r="F57" s="71"/>
      <c r="G57" s="71"/>
      <c r="H57" s="76"/>
      <c r="I57" s="76"/>
      <c r="J57" s="76"/>
      <c r="K57" s="78"/>
      <c r="L57" s="28"/>
      <c r="M57" s="28"/>
      <c r="N57" s="30">
        <v>38</v>
      </c>
      <c r="O57" s="63" t="s">
        <v>689</v>
      </c>
      <c r="P57" s="72">
        <v>4864991</v>
      </c>
      <c r="Q57" s="64" t="s">
        <v>659</v>
      </c>
      <c r="R57" s="64" t="s">
        <v>659</v>
      </c>
      <c r="S57" s="59" t="s">
        <v>699</v>
      </c>
      <c r="T57" s="64">
        <v>1000</v>
      </c>
      <c r="U57" s="30">
        <v>88019</v>
      </c>
      <c r="V57" s="30">
        <v>83690</v>
      </c>
      <c r="W57" s="64">
        <f>U57-V57</f>
        <v>4329</v>
      </c>
      <c r="X57" s="30">
        <f>T57*W57</f>
        <v>4329000</v>
      </c>
      <c r="Y57" s="96">
        <f>IF(S57="Kvarh(Lag)",X57/1000000,X57/1000)</f>
        <v>4.329</v>
      </c>
      <c r="Z57" s="181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4"/>
      <c r="AV57" s="154"/>
      <c r="AW57" s="154"/>
      <c r="AX57" s="154"/>
      <c r="AY57" s="154"/>
      <c r="AZ57" s="154"/>
      <c r="BA57" s="154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399</v>
      </c>
      <c r="BN57" s="4">
        <v>0</v>
      </c>
      <c r="BO57" s="4" t="s">
        <v>166</v>
      </c>
      <c r="BP57" s="4" t="s">
        <v>142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7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4" t="s">
        <v>161</v>
      </c>
      <c r="P58" s="72"/>
      <c r="Q58" s="30"/>
      <c r="R58" s="30"/>
      <c r="S58" s="30"/>
      <c r="T58" s="64"/>
      <c r="U58" s="30"/>
      <c r="V58" s="30"/>
      <c r="W58" s="30"/>
      <c r="X58" s="30"/>
      <c r="Y58" s="70"/>
      <c r="Z58" s="181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3"/>
      <c r="AN58" s="163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4" t="s">
        <v>69</v>
      </c>
      <c r="BM58" s="72"/>
      <c r="BN58" s="64"/>
      <c r="BO58" s="64"/>
      <c r="BP58" s="64"/>
      <c r="BQ58" s="64"/>
      <c r="BR58" s="64"/>
      <c r="BS58" s="64"/>
      <c r="BT58" s="64"/>
      <c r="BU58" s="64"/>
      <c r="BV58" s="64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5"/>
      <c r="B59" s="76"/>
      <c r="C59" s="76"/>
      <c r="D59" s="77"/>
      <c r="E59" s="77"/>
      <c r="F59" s="77"/>
      <c r="G59" s="77"/>
      <c r="H59" s="80"/>
      <c r="I59" s="77"/>
      <c r="J59" s="77"/>
      <c r="K59" s="76"/>
      <c r="L59" s="28"/>
      <c r="M59" s="28"/>
      <c r="N59" s="30">
        <v>39</v>
      </c>
      <c r="O59" s="63" t="s">
        <v>199</v>
      </c>
      <c r="P59" s="72">
        <v>4865143</v>
      </c>
      <c r="Q59" s="64" t="s">
        <v>659</v>
      </c>
      <c r="R59" s="64" t="s">
        <v>659</v>
      </c>
      <c r="S59" s="59" t="s">
        <v>699</v>
      </c>
      <c r="T59" s="64">
        <v>-100</v>
      </c>
      <c r="U59" s="30">
        <v>455083</v>
      </c>
      <c r="V59" s="30">
        <v>449792</v>
      </c>
      <c r="W59" s="64">
        <f>U59-V59</f>
        <v>5291</v>
      </c>
      <c r="X59" s="30">
        <f>T59*W59</f>
        <v>-529100</v>
      </c>
      <c r="Y59" s="96">
        <f>IF(S59="Kvarh(Lag)",X59/1000000,X59/1000)</f>
        <v>-0.5291</v>
      </c>
      <c r="Z59" s="181"/>
      <c r="AA59" s="2"/>
      <c r="AB59" s="63" t="s">
        <v>497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3" t="s">
        <v>506</v>
      </c>
      <c r="BM59" s="72" t="s">
        <v>364</v>
      </c>
      <c r="BN59" s="64">
        <v>0</v>
      </c>
      <c r="BO59" s="64" t="s">
        <v>166</v>
      </c>
      <c r="BP59" s="64" t="s">
        <v>142</v>
      </c>
      <c r="BQ59" s="64">
        <v>66</v>
      </c>
      <c r="BR59" s="64">
        <v>66</v>
      </c>
      <c r="BS59" s="64">
        <v>800</v>
      </c>
      <c r="BT59" s="64">
        <v>800</v>
      </c>
      <c r="BU59" s="64">
        <v>1</v>
      </c>
      <c r="BV59" s="64">
        <v>1</v>
      </c>
      <c r="BW59" s="30">
        <f>(BR59/BQ59)*(BT59/BS59)</f>
        <v>1</v>
      </c>
      <c r="BX59" s="30">
        <f>BU59*BV59*BW59</f>
        <v>1</v>
      </c>
      <c r="BY59" s="64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6"/>
      <c r="B60" s="76"/>
      <c r="C60" s="76"/>
      <c r="D60" s="76"/>
      <c r="E60" s="76"/>
      <c r="F60" s="76"/>
      <c r="G60" s="71"/>
      <c r="H60" s="71"/>
      <c r="I60" s="71"/>
      <c r="J60" s="71"/>
      <c r="K60" s="71"/>
      <c r="L60" s="28"/>
      <c r="M60" s="28"/>
      <c r="N60" s="30"/>
      <c r="O60" s="208" t="s">
        <v>108</v>
      </c>
      <c r="P60" s="72"/>
      <c r="Q60" s="64"/>
      <c r="R60" s="64"/>
      <c r="S60" s="64"/>
      <c r="T60" s="64"/>
      <c r="U60" s="30"/>
      <c r="V60" s="30"/>
      <c r="W60" s="64"/>
      <c r="X60" s="30"/>
      <c r="Y60" s="70"/>
      <c r="Z60" s="181"/>
      <c r="AA60" s="2"/>
      <c r="AB60" s="63" t="s">
        <v>498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3" t="s">
        <v>507</v>
      </c>
      <c r="BM60" s="72" t="s">
        <v>365</v>
      </c>
      <c r="BN60" s="64">
        <v>0</v>
      </c>
      <c r="BO60" s="64" t="s">
        <v>166</v>
      </c>
      <c r="BP60" s="64" t="s">
        <v>142</v>
      </c>
      <c r="BQ60" s="64">
        <v>66</v>
      </c>
      <c r="BR60" s="64">
        <v>66</v>
      </c>
      <c r="BS60" s="64">
        <v>800</v>
      </c>
      <c r="BT60" s="64">
        <v>800</v>
      </c>
      <c r="BU60" s="64">
        <v>1</v>
      </c>
      <c r="BV60" s="64">
        <v>1</v>
      </c>
      <c r="BW60" s="30">
        <f>(BR60/BQ60)*(BT60/BS60)</f>
        <v>1</v>
      </c>
      <c r="BX60" s="30">
        <f>BU60*BV60*BW60</f>
        <v>1</v>
      </c>
      <c r="BY60" s="64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6"/>
      <c r="B61" s="76"/>
      <c r="C61" s="76"/>
      <c r="D61" s="76"/>
      <c r="E61" s="76"/>
      <c r="F61" s="76"/>
      <c r="G61" s="71"/>
      <c r="H61" s="71"/>
      <c r="I61" s="71"/>
      <c r="J61" s="71"/>
      <c r="K61" s="71"/>
      <c r="L61" s="28"/>
      <c r="M61" s="28"/>
      <c r="N61" s="30"/>
      <c r="O61" s="208" t="s">
        <v>80</v>
      </c>
      <c r="P61" s="72"/>
      <c r="Q61" s="64"/>
      <c r="R61" s="64"/>
      <c r="S61" s="64"/>
      <c r="T61" s="64"/>
      <c r="U61" s="30"/>
      <c r="V61" s="30"/>
      <c r="W61" s="64"/>
      <c r="X61" s="30"/>
      <c r="Y61" s="70"/>
      <c r="Z61" s="181"/>
      <c r="AA61" s="2"/>
      <c r="AB61" s="63" t="s">
        <v>506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3" t="s">
        <v>660</v>
      </c>
      <c r="BM61" s="72">
        <v>4864951</v>
      </c>
      <c r="BN61" s="64"/>
      <c r="BO61" s="64" t="s">
        <v>659</v>
      </c>
      <c r="BP61" s="64" t="s">
        <v>91</v>
      </c>
      <c r="BQ61" s="64">
        <v>66</v>
      </c>
      <c r="BR61" s="64">
        <v>66</v>
      </c>
      <c r="BS61" s="64">
        <v>800</v>
      </c>
      <c r="BT61" s="64">
        <v>800</v>
      </c>
      <c r="BU61" s="64">
        <v>1000</v>
      </c>
      <c r="BV61" s="64">
        <v>1</v>
      </c>
      <c r="BW61" s="30">
        <f>(BR61/BQ61)*(BT61/BS61)</f>
        <v>1</v>
      </c>
      <c r="BX61" s="30">
        <f>BU61*BV61*BW61</f>
        <v>1000</v>
      </c>
      <c r="BY61" s="64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6"/>
      <c r="B62" s="76"/>
      <c r="C62" s="76"/>
      <c r="D62" s="76"/>
      <c r="E62" s="76"/>
      <c r="F62" s="76"/>
      <c r="G62" s="71"/>
      <c r="H62" s="71"/>
      <c r="I62" s="71"/>
      <c r="J62" s="71"/>
      <c r="K62" s="71"/>
      <c r="L62" s="28"/>
      <c r="M62" s="28"/>
      <c r="N62" s="30">
        <v>40</v>
      </c>
      <c r="O62" s="63" t="s">
        <v>681</v>
      </c>
      <c r="P62" s="72">
        <v>4865134</v>
      </c>
      <c r="Q62" s="64" t="s">
        <v>659</v>
      </c>
      <c r="R62" s="64" t="s">
        <v>659</v>
      </c>
      <c r="S62" s="59" t="s">
        <v>699</v>
      </c>
      <c r="T62" s="64">
        <v>-100</v>
      </c>
      <c r="U62" s="64">
        <v>73160</v>
      </c>
      <c r="V62" s="64">
        <v>73160</v>
      </c>
      <c r="W62" s="64">
        <f>U62-V62</f>
        <v>0</v>
      </c>
      <c r="X62" s="30">
        <f>T62*W62</f>
        <v>0</v>
      </c>
      <c r="Y62" s="96">
        <f>IF(S62="Kvarh(Lag)",X62/1000000,X62/1000)</f>
        <v>0</v>
      </c>
      <c r="Z62" s="181"/>
      <c r="AA62" s="2"/>
      <c r="AB62" s="63" t="s">
        <v>507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3" t="s">
        <v>661</v>
      </c>
      <c r="BM62" s="72">
        <v>4864952</v>
      </c>
      <c r="BN62" s="64"/>
      <c r="BO62" s="64" t="s">
        <v>659</v>
      </c>
      <c r="BP62" s="64" t="s">
        <v>91</v>
      </c>
      <c r="BQ62" s="64">
        <v>66</v>
      </c>
      <c r="BR62" s="64">
        <v>66</v>
      </c>
      <c r="BS62" s="64">
        <v>800</v>
      </c>
      <c r="BT62" s="64">
        <v>800</v>
      </c>
      <c r="BU62" s="64">
        <v>1000</v>
      </c>
      <c r="BV62" s="64">
        <v>1</v>
      </c>
      <c r="BW62" s="30">
        <f>(BR62/BQ62)*(BT62/BS62)</f>
        <v>1</v>
      </c>
      <c r="BX62" s="30">
        <f>BU62*BV62*BW62</f>
        <v>1000</v>
      </c>
      <c r="BY62" s="64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167"/>
      <c r="M63" s="28"/>
      <c r="N63" s="30">
        <v>41</v>
      </c>
      <c r="O63" s="79" t="s">
        <v>682</v>
      </c>
      <c r="P63" s="72">
        <v>4865135</v>
      </c>
      <c r="Q63" s="30" t="s">
        <v>659</v>
      </c>
      <c r="R63" s="30" t="s">
        <v>659</v>
      </c>
      <c r="S63" s="59" t="s">
        <v>699</v>
      </c>
      <c r="T63" s="64">
        <v>-100</v>
      </c>
      <c r="U63" s="30">
        <v>44134</v>
      </c>
      <c r="V63" s="30">
        <v>44134</v>
      </c>
      <c r="W63" s="64">
        <f>U63-V63</f>
        <v>0</v>
      </c>
      <c r="X63" s="30">
        <f>T63*W63</f>
        <v>0</v>
      </c>
      <c r="Y63" s="96">
        <f>IF(S63="Kvarh(Lag)",X63/1000000,X63/1000)</f>
        <v>0</v>
      </c>
      <c r="Z63" s="181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3"/>
      <c r="AN63" s="163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4" t="s">
        <v>71</v>
      </c>
      <c r="BM63" s="72"/>
      <c r="BN63" s="64"/>
      <c r="BO63" s="64"/>
      <c r="BP63" s="64"/>
      <c r="BQ63" s="64"/>
      <c r="BR63" s="64"/>
      <c r="BS63" s="64"/>
      <c r="BT63" s="64"/>
      <c r="BU63" s="64"/>
      <c r="BV63" s="64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4"/>
      <c r="B64" s="25"/>
      <c r="C64" s="25"/>
      <c r="D64" s="25"/>
      <c r="E64" s="25"/>
      <c r="F64" s="25"/>
      <c r="G64" s="25"/>
      <c r="H64" s="49"/>
      <c r="I64" s="78"/>
      <c r="J64" s="78"/>
      <c r="K64" s="78"/>
      <c r="L64" s="28"/>
      <c r="M64" s="28"/>
      <c r="N64" s="30">
        <v>42</v>
      </c>
      <c r="O64" s="63" t="s">
        <v>690</v>
      </c>
      <c r="P64" s="72">
        <v>4864804</v>
      </c>
      <c r="Q64" s="64" t="s">
        <v>659</v>
      </c>
      <c r="R64" s="64" t="s">
        <v>659</v>
      </c>
      <c r="S64" s="59" t="s">
        <v>699</v>
      </c>
      <c r="T64" s="64">
        <v>-100</v>
      </c>
      <c r="U64" s="3">
        <v>604</v>
      </c>
      <c r="V64" s="3">
        <v>604</v>
      </c>
      <c r="W64" s="64">
        <f>U64-V64</f>
        <v>0</v>
      </c>
      <c r="X64" s="30">
        <f>T64*W64</f>
        <v>0</v>
      </c>
      <c r="Y64" s="96">
        <f>IF(S64="Kvarh(Lag)",X64/1000000,X64/1000)</f>
        <v>0</v>
      </c>
      <c r="Z64" s="181"/>
      <c r="AA64" s="2"/>
      <c r="AB64" s="3" t="s">
        <v>339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3" t="s">
        <v>339</v>
      </c>
      <c r="BM64" s="72" t="s">
        <v>400</v>
      </c>
      <c r="BN64" s="64">
        <v>0</v>
      </c>
      <c r="BO64" s="64" t="s">
        <v>166</v>
      </c>
      <c r="BP64" s="64" t="s">
        <v>142</v>
      </c>
      <c r="BQ64" s="64">
        <v>66</v>
      </c>
      <c r="BR64" s="64">
        <v>66</v>
      </c>
      <c r="BS64" s="64">
        <v>1000</v>
      </c>
      <c r="BT64" s="64">
        <v>1000</v>
      </c>
      <c r="BU64" s="64">
        <v>1</v>
      </c>
      <c r="BV64" s="64">
        <v>1</v>
      </c>
      <c r="BW64" s="30">
        <f>(BR64/BQ64)*(BT64/BS64)</f>
        <v>1</v>
      </c>
      <c r="BX64" s="30">
        <f>BU64*BV64*BW64</f>
        <v>1</v>
      </c>
      <c r="BY64" s="64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1"/>
      <c r="B65" s="188"/>
      <c r="C65" s="188"/>
      <c r="D65" s="188"/>
      <c r="E65" s="188"/>
      <c r="F65" s="188"/>
      <c r="G65" s="188"/>
      <c r="H65" s="222"/>
      <c r="I65" s="223"/>
      <c r="J65" s="223"/>
      <c r="K65" s="223"/>
      <c r="L65" s="67"/>
      <c r="M65" s="67"/>
      <c r="N65" s="30">
        <v>43</v>
      </c>
      <c r="O65" s="63" t="s">
        <v>691</v>
      </c>
      <c r="P65" s="72">
        <v>4865163</v>
      </c>
      <c r="Q65" s="64" t="s">
        <v>659</v>
      </c>
      <c r="R65" s="64" t="s">
        <v>659</v>
      </c>
      <c r="S65" s="59" t="s">
        <v>699</v>
      </c>
      <c r="T65" s="64">
        <v>-100</v>
      </c>
      <c r="U65" s="30">
        <v>1375</v>
      </c>
      <c r="V65" s="3">
        <v>1375</v>
      </c>
      <c r="W65" s="64">
        <f>U65-V65</f>
        <v>0</v>
      </c>
      <c r="X65" s="30">
        <f>T65*W65</f>
        <v>0</v>
      </c>
      <c r="Y65" s="96">
        <f>IF(S65="Kvarh(Lag)",X65/1000000,X65/1000)</f>
        <v>0</v>
      </c>
      <c r="Z65" s="181"/>
      <c r="AA65" s="41"/>
      <c r="AB65" s="26" t="s">
        <v>536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19"/>
      <c r="BK65" s="219"/>
      <c r="BL65" s="214" t="s">
        <v>536</v>
      </c>
      <c r="BM65" s="212" t="s">
        <v>537</v>
      </c>
      <c r="BN65" s="213">
        <v>0</v>
      </c>
      <c r="BO65" s="213" t="s">
        <v>166</v>
      </c>
      <c r="BP65" s="213" t="s">
        <v>142</v>
      </c>
      <c r="BQ65" s="213">
        <v>66</v>
      </c>
      <c r="BR65" s="213">
        <v>66</v>
      </c>
      <c r="BS65" s="213">
        <v>1000</v>
      </c>
      <c r="BT65" s="213">
        <v>1000</v>
      </c>
      <c r="BU65" s="213">
        <v>1</v>
      </c>
      <c r="BV65" s="213">
        <v>1</v>
      </c>
      <c r="BW65" s="211">
        <f>(BR65/BQ65)*(BT65/BS65)</f>
        <v>1</v>
      </c>
      <c r="BX65" s="211">
        <f>BU65*BV65*BW65</f>
        <v>1</v>
      </c>
      <c r="BY65" s="213" t="s">
        <v>538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6"/>
      <c r="B66" s="229"/>
      <c r="C66" s="28"/>
      <c r="D66" s="28"/>
      <c r="E66" s="28"/>
      <c r="F66" s="28"/>
      <c r="G66" s="28"/>
      <c r="H66" s="28"/>
      <c r="I66" s="28"/>
      <c r="J66" s="28"/>
      <c r="K66" s="136"/>
      <c r="L66" s="28"/>
      <c r="M66" s="28"/>
      <c r="N66" s="30"/>
      <c r="O66" s="94" t="s">
        <v>172</v>
      </c>
      <c r="P66" s="72"/>
      <c r="Q66" s="30"/>
      <c r="R66" s="30"/>
      <c r="S66" s="30"/>
      <c r="T66" s="64"/>
      <c r="U66" s="30"/>
      <c r="V66" s="30"/>
      <c r="W66" s="30"/>
      <c r="X66" s="30"/>
      <c r="Y66" s="70"/>
      <c r="Z66" s="181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3"/>
      <c r="AN66" s="163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4" t="s">
        <v>108</v>
      </c>
      <c r="BM66" s="72"/>
      <c r="BN66" s="64"/>
      <c r="BO66" s="64"/>
      <c r="BP66" s="64"/>
      <c r="BQ66" s="64"/>
      <c r="BR66" s="64"/>
      <c r="BS66" s="64"/>
      <c r="BT66" s="64"/>
      <c r="BU66" s="64"/>
      <c r="BV66" s="64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6"/>
      <c r="B67" s="229"/>
      <c r="C67" s="28"/>
      <c r="D67" s="28"/>
      <c r="E67" s="28"/>
      <c r="F67" s="28"/>
      <c r="G67" s="28"/>
      <c r="H67" s="28"/>
      <c r="I67" s="28"/>
      <c r="J67" s="28"/>
      <c r="K67" s="136"/>
      <c r="L67" s="28"/>
      <c r="M67" s="28"/>
      <c r="N67" s="30"/>
      <c r="O67" s="94" t="s">
        <v>107</v>
      </c>
      <c r="P67" s="72"/>
      <c r="Q67" s="30"/>
      <c r="R67" s="30"/>
      <c r="S67" s="30"/>
      <c r="T67" s="64"/>
      <c r="U67" s="30"/>
      <c r="V67" s="30"/>
      <c r="W67" s="30"/>
      <c r="X67" s="30"/>
      <c r="Y67" s="70"/>
      <c r="Z67" s="181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3"/>
      <c r="AN67" s="163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4" t="s">
        <v>80</v>
      </c>
      <c r="BM67" s="72"/>
      <c r="BN67" s="64"/>
      <c r="BO67" s="64"/>
      <c r="BP67" s="64"/>
      <c r="BQ67" s="64"/>
      <c r="BR67" s="64"/>
      <c r="BS67" s="64"/>
      <c r="BT67" s="64"/>
      <c r="BU67" s="64"/>
      <c r="BV67" s="64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6"/>
      <c r="B68" s="229"/>
      <c r="C68" s="28"/>
      <c r="D68" s="28"/>
      <c r="E68" s="28"/>
      <c r="F68" s="28"/>
      <c r="G68" s="28"/>
      <c r="H68" s="28"/>
      <c r="I68" s="28"/>
      <c r="J68" s="28"/>
      <c r="K68" s="136"/>
      <c r="L68" s="28"/>
      <c r="M68" s="28"/>
      <c r="N68" s="30">
        <v>44</v>
      </c>
      <c r="O68" s="63" t="s">
        <v>152</v>
      </c>
      <c r="P68" s="72">
        <v>4865140</v>
      </c>
      <c r="Q68" s="64" t="s">
        <v>659</v>
      </c>
      <c r="R68" s="64" t="s">
        <v>659</v>
      </c>
      <c r="S68" s="59" t="s">
        <v>699</v>
      </c>
      <c r="T68" s="64">
        <v>-100</v>
      </c>
      <c r="U68" s="30">
        <v>954437</v>
      </c>
      <c r="V68" s="30">
        <v>935701</v>
      </c>
      <c r="W68" s="64">
        <f>U68-V68</f>
        <v>18736</v>
      </c>
      <c r="X68" s="30">
        <f>T68*W68</f>
        <v>-1873600</v>
      </c>
      <c r="Y68" s="96">
        <f>IF(S68="Kvarh(Lag)",X68/1000000,X68/1000)</f>
        <v>-1.8736</v>
      </c>
      <c r="Z68" s="181"/>
      <c r="AA68" s="7"/>
      <c r="AB68" s="3" t="s">
        <v>508</v>
      </c>
      <c r="AC68" s="61" t="e">
        <f>MES!#REF!</f>
        <v>#REF!</v>
      </c>
      <c r="AD68" s="61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3"/>
      <c r="AN68" s="163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508</v>
      </c>
      <c r="BM68" s="6" t="s">
        <v>515</v>
      </c>
      <c r="BN68" s="4" t="s">
        <v>132</v>
      </c>
      <c r="BO68" s="4" t="s">
        <v>166</v>
      </c>
      <c r="BP68" s="4" t="s">
        <v>142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6"/>
      <c r="B69" s="229"/>
      <c r="C69" s="28"/>
      <c r="D69" s="28"/>
      <c r="E69" s="28"/>
      <c r="F69" s="28"/>
      <c r="G69" s="28"/>
      <c r="H69" s="28"/>
      <c r="I69" s="28"/>
      <c r="J69" s="28"/>
      <c r="K69" s="136"/>
      <c r="L69" s="28"/>
      <c r="M69" s="28"/>
      <c r="N69" s="30">
        <v>45</v>
      </c>
      <c r="O69" s="63" t="s">
        <v>153</v>
      </c>
      <c r="P69" s="72">
        <v>4864852</v>
      </c>
      <c r="Q69" s="64"/>
      <c r="R69" s="64" t="s">
        <v>659</v>
      </c>
      <c r="S69" s="59" t="s">
        <v>699</v>
      </c>
      <c r="T69" s="64">
        <v>-1000</v>
      </c>
      <c r="U69" s="30">
        <v>7769</v>
      </c>
      <c r="V69" s="30">
        <v>6955</v>
      </c>
      <c r="W69" s="64">
        <f>U69-V69</f>
        <v>814</v>
      </c>
      <c r="X69" s="30">
        <f>T69*W69</f>
        <v>-814000</v>
      </c>
      <c r="Y69" s="96">
        <f>IF(S69="Kvarh(Lag)",X69/1000000,X69/1000)</f>
        <v>-0.814</v>
      </c>
      <c r="Z69" s="181"/>
      <c r="AA69" s="7"/>
      <c r="AB69" s="3"/>
      <c r="AC69" s="61"/>
      <c r="AD69" s="61"/>
      <c r="AE69" s="3"/>
      <c r="AF69" s="3"/>
      <c r="AG69" s="14"/>
      <c r="AH69" s="14"/>
      <c r="AI69" s="14"/>
      <c r="AJ69" s="14"/>
      <c r="AK69" s="14"/>
      <c r="AL69" s="14"/>
      <c r="AM69" s="163"/>
      <c r="AN69" s="163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6"/>
      <c r="B70" s="229"/>
      <c r="C70" s="28"/>
      <c r="D70" s="28"/>
      <c r="E70" s="28"/>
      <c r="F70" s="28"/>
      <c r="G70" s="28"/>
      <c r="H70" s="28"/>
      <c r="I70" s="28"/>
      <c r="J70" s="28"/>
      <c r="K70" s="136"/>
      <c r="L70" s="28"/>
      <c r="M70" s="28"/>
      <c r="N70" s="30">
        <v>46</v>
      </c>
      <c r="O70" s="63" t="s">
        <v>154</v>
      </c>
      <c r="P70" s="72">
        <v>4865142</v>
      </c>
      <c r="Q70" s="64" t="s">
        <v>659</v>
      </c>
      <c r="R70" s="64" t="s">
        <v>659</v>
      </c>
      <c r="S70" s="59" t="s">
        <v>699</v>
      </c>
      <c r="T70" s="64">
        <v>-100</v>
      </c>
      <c r="U70" s="30">
        <v>839178</v>
      </c>
      <c r="V70" s="30">
        <v>829235</v>
      </c>
      <c r="W70" s="64">
        <f>U70-V70</f>
        <v>9943</v>
      </c>
      <c r="X70" s="30">
        <f>T70*W70</f>
        <v>-994300</v>
      </c>
      <c r="Y70" s="96">
        <f>IF(S70="Kvarh(Lag)",X70/1000000,X70/10000000)</f>
        <v>-0.9943</v>
      </c>
      <c r="Z70" s="181"/>
      <c r="AA70" s="7"/>
      <c r="AB70" s="3" t="s">
        <v>512</v>
      </c>
      <c r="AC70" s="61">
        <f>MES!AF17</f>
        <v>0</v>
      </c>
      <c r="AD70" s="61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3"/>
      <c r="AN70" s="163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76" t="str">
        <f>MES!AN17</f>
        <v>KHYBER LANE-1 -IMP</v>
      </c>
      <c r="BM70" s="61">
        <f>MES!AO17</f>
        <v>107073</v>
      </c>
      <c r="BN70" s="61" t="str">
        <f>MES!AP17</f>
        <v>MES</v>
      </c>
      <c r="BO70" s="61" t="str">
        <f>MES!AQ17</f>
        <v>DA</v>
      </c>
      <c r="BP70" s="61" t="str">
        <f>MES!AR17</f>
        <v>MWH</v>
      </c>
      <c r="BQ70" s="61">
        <f>MES!AS17</f>
        <v>66</v>
      </c>
      <c r="BR70" s="61">
        <f>MES!AT17</f>
        <v>33</v>
      </c>
      <c r="BS70" s="61">
        <f>MES!AU17</f>
        <v>1000</v>
      </c>
      <c r="BT70" s="61">
        <f>MES!AV17</f>
        <v>400</v>
      </c>
      <c r="BU70" s="61">
        <f>MES!AW17</f>
        <v>1</v>
      </c>
      <c r="BV70" s="61">
        <f>MES!AX17</f>
        <v>1</v>
      </c>
      <c r="BW70" s="61">
        <f>MES!AY17</f>
        <v>0.2</v>
      </c>
      <c r="BX70" s="61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47"/>
      <c r="B71" s="277"/>
      <c r="C71" s="67"/>
      <c r="D71" s="67"/>
      <c r="E71" s="67"/>
      <c r="F71" s="67"/>
      <c r="G71" s="67"/>
      <c r="H71" s="67"/>
      <c r="I71" s="67"/>
      <c r="J71" s="67"/>
      <c r="K71" s="278"/>
      <c r="L71" s="67"/>
      <c r="M71" s="67"/>
      <c r="N71" s="30"/>
      <c r="O71" s="208" t="s">
        <v>107</v>
      </c>
      <c r="P71" s="72"/>
      <c r="Q71" s="64"/>
      <c r="R71" s="64"/>
      <c r="S71" s="64"/>
      <c r="T71" s="64"/>
      <c r="U71" s="30"/>
      <c r="V71" s="30"/>
      <c r="W71" s="64"/>
      <c r="X71" s="30"/>
      <c r="Y71" s="70"/>
      <c r="Z71" s="79"/>
      <c r="AA71" s="216"/>
      <c r="AB71" s="26" t="s">
        <v>512</v>
      </c>
      <c r="AC71" s="215" t="e">
        <f>MES!#REF!</f>
        <v>#REF!</v>
      </c>
      <c r="AD71" s="215" t="e">
        <f>MES!#REF!</f>
        <v>#REF!</v>
      </c>
      <c r="AE71" s="26"/>
      <c r="AF71" s="26"/>
      <c r="AG71" s="68"/>
      <c r="AH71" s="68"/>
      <c r="AI71" s="68"/>
      <c r="AJ71" s="68"/>
      <c r="AK71" s="68"/>
      <c r="AL71" s="68"/>
      <c r="AM71" s="218"/>
      <c r="AN71" s="218"/>
      <c r="AO71" s="26"/>
      <c r="AP71" s="26"/>
      <c r="AQ71" s="217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79" t="e">
        <f>MES!#REF!</f>
        <v>#REF!</v>
      </c>
      <c r="BM71" s="273" t="e">
        <f>MES!#REF!</f>
        <v>#REF!</v>
      </c>
      <c r="BN71" s="225" t="e">
        <f>MES!#REF!</f>
        <v>#REF!</v>
      </c>
      <c r="BO71" s="225" t="e">
        <f>MES!#REF!</f>
        <v>#REF!</v>
      </c>
      <c r="BP71" s="225" t="e">
        <f>MES!#REF!</f>
        <v>#REF!</v>
      </c>
      <c r="BQ71" s="225" t="e">
        <f>MES!#REF!</f>
        <v>#REF!</v>
      </c>
      <c r="BR71" s="225" t="e">
        <f>MES!#REF!</f>
        <v>#REF!</v>
      </c>
      <c r="BS71" s="225" t="e">
        <f>MES!#REF!</f>
        <v>#REF!</v>
      </c>
      <c r="BT71" s="225" t="e">
        <f>MES!#REF!</f>
        <v>#REF!</v>
      </c>
      <c r="BU71" s="225" t="e">
        <f>MES!#REF!</f>
        <v>#REF!</v>
      </c>
      <c r="BV71" s="225" t="e">
        <f>MES!#REF!</f>
        <v>#REF!</v>
      </c>
      <c r="BW71" s="215" t="e">
        <f>MES!#REF!</f>
        <v>#REF!</v>
      </c>
      <c r="BX71" s="215" t="e">
        <f>MES!#REF!</f>
        <v>#REF!</v>
      </c>
      <c r="BY71" s="211"/>
      <c r="BZ71" s="26"/>
      <c r="CA71" s="220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6"/>
      <c r="B72" s="229"/>
      <c r="C72" s="28"/>
      <c r="D72" s="28"/>
      <c r="E72" s="28"/>
      <c r="F72" s="28"/>
      <c r="G72" s="28"/>
      <c r="H72" s="28"/>
      <c r="I72" s="28"/>
      <c r="J72" s="28"/>
      <c r="K72" s="136"/>
      <c r="L72" s="28"/>
      <c r="M72" s="28"/>
      <c r="N72" s="30">
        <v>47</v>
      </c>
      <c r="O72" s="63" t="s">
        <v>163</v>
      </c>
      <c r="P72" s="72">
        <v>4865093</v>
      </c>
      <c r="Q72" s="64" t="s">
        <v>659</v>
      </c>
      <c r="R72" s="64" t="s">
        <v>659</v>
      </c>
      <c r="S72" s="59" t="s">
        <v>699</v>
      </c>
      <c r="T72" s="64">
        <v>-100</v>
      </c>
      <c r="U72" s="30">
        <v>180022</v>
      </c>
      <c r="V72" s="30">
        <v>176728</v>
      </c>
      <c r="W72" s="64">
        <f>U72-V72</f>
        <v>3294</v>
      </c>
      <c r="X72" s="30">
        <f>T72*W72</f>
        <v>-329400</v>
      </c>
      <c r="Y72" s="96">
        <f>IF(S72="Kvarh(Lag)",X72/1000000,X72/1000)</f>
        <v>-0.3294</v>
      </c>
      <c r="Z72" s="79"/>
      <c r="AA72" s="7"/>
      <c r="AB72" s="3" t="s">
        <v>513</v>
      </c>
      <c r="AC72" s="61" t="e">
        <f>MES!#REF!</f>
        <v>#REF!</v>
      </c>
      <c r="AD72" s="61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3"/>
      <c r="AN72" s="163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0" t="e">
        <f>MES!#REF!</f>
        <v>#REF!</v>
      </c>
      <c r="BM72" s="245" t="e">
        <f>MES!#REF!</f>
        <v>#REF!</v>
      </c>
      <c r="BN72" s="62" t="e">
        <f>MES!#REF!</f>
        <v>#REF!</v>
      </c>
      <c r="BO72" s="62" t="e">
        <f>MES!#REF!</f>
        <v>#REF!</v>
      </c>
      <c r="BP72" s="62" t="e">
        <f>MES!#REF!</f>
        <v>#REF!</v>
      </c>
      <c r="BQ72" s="62" t="e">
        <f>MES!#REF!</f>
        <v>#REF!</v>
      </c>
      <c r="BR72" s="62" t="e">
        <f>MES!#REF!</f>
        <v>#REF!</v>
      </c>
      <c r="BS72" s="62" t="e">
        <f>MES!#REF!</f>
        <v>#REF!</v>
      </c>
      <c r="BT72" s="62" t="e">
        <f>MES!#REF!</f>
        <v>#REF!</v>
      </c>
      <c r="BU72" s="62" t="e">
        <f>MES!#REF!</f>
        <v>#REF!</v>
      </c>
      <c r="BV72" s="62" t="e">
        <f>MES!#REF!</f>
        <v>#REF!</v>
      </c>
      <c r="BW72" s="61" t="e">
        <f>MES!#REF!</f>
        <v>#REF!</v>
      </c>
      <c r="BX72" s="61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47"/>
      <c r="B73" s="277"/>
      <c r="C73" s="67"/>
      <c r="D73" s="67"/>
      <c r="E73" s="67"/>
      <c r="F73" s="67"/>
      <c r="G73" s="67"/>
      <c r="H73" s="67"/>
      <c r="I73" s="67"/>
      <c r="J73" s="67"/>
      <c r="K73" s="278"/>
      <c r="L73" s="67"/>
      <c r="M73" s="67"/>
      <c r="N73" s="30">
        <v>48</v>
      </c>
      <c r="O73" s="63" t="s">
        <v>164</v>
      </c>
      <c r="P73" s="72">
        <v>4865094</v>
      </c>
      <c r="Q73" s="64" t="s">
        <v>659</v>
      </c>
      <c r="R73" s="64" t="s">
        <v>659</v>
      </c>
      <c r="S73" s="59" t="s">
        <v>699</v>
      </c>
      <c r="T73" s="64">
        <v>-100</v>
      </c>
      <c r="U73" s="30">
        <v>198519</v>
      </c>
      <c r="V73" s="30">
        <v>194602</v>
      </c>
      <c r="W73" s="64">
        <f>U73-V73</f>
        <v>3917</v>
      </c>
      <c r="X73" s="30">
        <f>T73*W73</f>
        <v>-391700</v>
      </c>
      <c r="Y73" s="96">
        <f>IF(S73="Kvarh(Lag)",X73/1000000,X73/1000)</f>
        <v>-0.3917</v>
      </c>
      <c r="Z73" s="79"/>
      <c r="AA73" s="216"/>
      <c r="AB73" s="26" t="s">
        <v>513</v>
      </c>
      <c r="AC73" s="215" t="e">
        <f>MES!#REF!</f>
        <v>#REF!</v>
      </c>
      <c r="AD73" s="215" t="e">
        <f>MES!#REF!</f>
        <v>#REF!</v>
      </c>
      <c r="AE73" s="26"/>
      <c r="AF73" s="26"/>
      <c r="AG73" s="68"/>
      <c r="AH73" s="68"/>
      <c r="AI73" s="68"/>
      <c r="AJ73" s="68"/>
      <c r="AK73" s="68"/>
      <c r="AL73" s="68"/>
      <c r="AM73" s="218"/>
      <c r="AN73" s="218"/>
      <c r="AO73" s="26"/>
      <c r="AP73" s="26"/>
      <c r="AQ73" s="217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79" t="e">
        <f>MES!#REF!</f>
        <v>#REF!</v>
      </c>
      <c r="BM73" s="273" t="e">
        <f>MES!#REF!</f>
        <v>#REF!</v>
      </c>
      <c r="BN73" s="225" t="e">
        <f>MES!#REF!</f>
        <v>#REF!</v>
      </c>
      <c r="BO73" s="225" t="e">
        <f>MES!#REF!</f>
        <v>#REF!</v>
      </c>
      <c r="BP73" s="225" t="e">
        <f>MES!#REF!</f>
        <v>#REF!</v>
      </c>
      <c r="BQ73" s="225" t="e">
        <f>MES!#REF!</f>
        <v>#REF!</v>
      </c>
      <c r="BR73" s="225" t="e">
        <f>MES!#REF!</f>
        <v>#REF!</v>
      </c>
      <c r="BS73" s="225" t="e">
        <f>MES!#REF!</f>
        <v>#REF!</v>
      </c>
      <c r="BT73" s="225" t="e">
        <f>MES!#REF!</f>
        <v>#REF!</v>
      </c>
      <c r="BU73" s="225" t="e">
        <f>MES!#REF!</f>
        <v>#REF!</v>
      </c>
      <c r="BV73" s="225" t="e">
        <f>MES!#REF!</f>
        <v>#REF!</v>
      </c>
      <c r="BW73" s="215" t="e">
        <f>MES!#REF!</f>
        <v>#REF!</v>
      </c>
      <c r="BX73" s="215" t="e">
        <f>MES!#REF!</f>
        <v>#REF!</v>
      </c>
      <c r="BY73" s="211"/>
      <c r="BZ73" s="26"/>
      <c r="CA73" s="220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6"/>
      <c r="B74" s="28"/>
      <c r="C74" s="28"/>
      <c r="D74" s="28"/>
      <c r="E74" s="28"/>
      <c r="F74" s="28"/>
      <c r="G74" s="25"/>
      <c r="H74" s="28"/>
      <c r="I74" s="28"/>
      <c r="J74" s="28"/>
      <c r="K74" s="246"/>
      <c r="L74" s="28"/>
      <c r="M74" s="28"/>
      <c r="N74" s="30">
        <v>49</v>
      </c>
      <c r="O74" s="63" t="s">
        <v>692</v>
      </c>
      <c r="P74" s="72">
        <v>4865144</v>
      </c>
      <c r="Q74" s="64" t="s">
        <v>659</v>
      </c>
      <c r="R74" s="64" t="s">
        <v>659</v>
      </c>
      <c r="S74" s="59" t="s">
        <v>699</v>
      </c>
      <c r="T74" s="64">
        <v>-100</v>
      </c>
      <c r="U74" s="30">
        <v>445672</v>
      </c>
      <c r="V74" s="30">
        <v>442009</v>
      </c>
      <c r="W74" s="64">
        <f>U74-V74</f>
        <v>3663</v>
      </c>
      <c r="X74" s="30">
        <f>T74*W74</f>
        <v>-366300</v>
      </c>
      <c r="Y74" s="96">
        <f>IF(S74="Kvarh(Lag)",X74/1000000,X74/1000)</f>
        <v>-0.3663</v>
      </c>
      <c r="Z74" s="181"/>
      <c r="AA74" s="2"/>
      <c r="AB74" s="63" t="s">
        <v>499</v>
      </c>
      <c r="AC74" s="4" t="e">
        <f>BI74</f>
        <v>#REF!</v>
      </c>
      <c r="AD74" s="61" t="e">
        <f>BYPL!#REF!</f>
        <v>#REF!</v>
      </c>
      <c r="AE74" s="61" t="e">
        <f>BYPL!#REF!</f>
        <v>#REF!</v>
      </c>
      <c r="AF74" s="61" t="e">
        <f>BYPL!#REF!</f>
        <v>#REF!</v>
      </c>
      <c r="AG74" s="61" t="e">
        <f>BYPL!#REF!</f>
        <v>#REF!</v>
      </c>
      <c r="AH74" s="61" t="e">
        <f>BYPL!#REF!</f>
        <v>#REF!</v>
      </c>
      <c r="AI74" s="61" t="e">
        <f>BYPL!#REF!</f>
        <v>#REF!</v>
      </c>
      <c r="AJ74" s="61" t="e">
        <f>BYPL!#REF!</f>
        <v>#REF!</v>
      </c>
      <c r="AK74" s="61" t="e">
        <f>BYPL!#REF!</f>
        <v>#REF!</v>
      </c>
      <c r="AL74" s="61" t="e">
        <f>BYPL!#REF!</f>
        <v>#REF!</v>
      </c>
      <c r="AM74" s="62" t="e">
        <f>BYPL!#REF!</f>
        <v>#REF!</v>
      </c>
      <c r="AN74" s="62" t="e">
        <f>BYPL!#REF!</f>
        <v>#REF!</v>
      </c>
      <c r="AO74" s="61" t="e">
        <f>BYPL!#REF!</f>
        <v>#REF!</v>
      </c>
      <c r="AP74" s="61" t="e">
        <f>BYPL!#REF!</f>
        <v>#REF!</v>
      </c>
      <c r="AQ74" s="61" t="e">
        <f>BYPL!#REF!</f>
        <v>#REF!</v>
      </c>
      <c r="AR74" s="62" t="e">
        <f>BYPL!#REF!</f>
        <v>#REF!</v>
      </c>
      <c r="AS74" s="62" t="e">
        <f>BYPL!#REF!</f>
        <v>#REF!</v>
      </c>
      <c r="AT74" s="62" t="e">
        <f>BYPL!#REF!</f>
        <v>#REF!</v>
      </c>
      <c r="AU74" s="62" t="e">
        <f>BYPL!#REF!</f>
        <v>#REF!</v>
      </c>
      <c r="AV74" s="62" t="e">
        <f>BYPL!#REF!</f>
        <v>#REF!</v>
      </c>
      <c r="AW74" s="62" t="e">
        <f>BYPL!#REF!</f>
        <v>#REF!</v>
      </c>
      <c r="AX74" s="62" t="e">
        <f>BYPL!#REF!</f>
        <v>#REF!</v>
      </c>
      <c r="AY74" s="62" t="e">
        <f>BYPL!#REF!</f>
        <v>#REF!</v>
      </c>
      <c r="AZ74" s="62" t="e">
        <f>BYPL!#REF!</f>
        <v>#REF!</v>
      </c>
      <c r="BA74" s="62" t="e">
        <f>BYPL!#REF!</f>
        <v>#REF!</v>
      </c>
      <c r="BB74" s="62" t="e">
        <f>BYPL!#REF!</f>
        <v>#REF!</v>
      </c>
      <c r="BC74" s="62" t="e">
        <f>BYPL!#REF!</f>
        <v>#REF!</v>
      </c>
      <c r="BD74" s="62" t="e">
        <f>BYPL!#REF!</f>
        <v>#REF!</v>
      </c>
      <c r="BE74" s="62" t="e">
        <f>BYPL!#REF!</f>
        <v>#REF!</v>
      </c>
      <c r="BF74" s="62" t="e">
        <f>BYPL!#REF!</f>
        <v>#REF!</v>
      </c>
      <c r="BG74" s="62" t="e">
        <f>BYPL!#REF!</f>
        <v>#REF!</v>
      </c>
      <c r="BH74" s="62" t="e">
        <f>BYPL!#REF!</f>
        <v>#REF!</v>
      </c>
      <c r="BI74" s="62" t="e">
        <f>BYPL!#REF!</f>
        <v>#REF!</v>
      </c>
      <c r="BJ74" s="38"/>
      <c r="BK74" s="38"/>
      <c r="BL74" s="63" t="s">
        <v>499</v>
      </c>
      <c r="BM74" s="72" t="e">
        <f>BYPL!#REF!</f>
        <v>#REF!</v>
      </c>
      <c r="BN74" s="64" t="e">
        <f>BYPL!#REF!</f>
        <v>#REF!</v>
      </c>
      <c r="BO74" s="64" t="e">
        <f>BYPL!#REF!</f>
        <v>#REF!</v>
      </c>
      <c r="BP74" s="64" t="e">
        <f>BYPL!#REF!</f>
        <v>#REF!</v>
      </c>
      <c r="BQ74" s="64" t="e">
        <f>BYPL!#REF!</f>
        <v>#REF!</v>
      </c>
      <c r="BR74" s="64" t="e">
        <f>BYPL!#REF!</f>
        <v>#REF!</v>
      </c>
      <c r="BS74" s="64" t="e">
        <f>BYPL!#REF!</f>
        <v>#REF!</v>
      </c>
      <c r="BT74" s="64" t="e">
        <f>BYPL!#REF!</f>
        <v>#REF!</v>
      </c>
      <c r="BU74" s="64" t="e">
        <f>BYPL!#REF!</f>
        <v>#REF!</v>
      </c>
      <c r="BV74" s="64" t="e">
        <f>BYPL!#REF!</f>
        <v>#REF!</v>
      </c>
      <c r="BW74" s="64" t="e">
        <f>BYPL!#REF!</f>
        <v>#REF!</v>
      </c>
      <c r="BX74" s="64" t="e">
        <f>BYPL!#REF!</f>
        <v>#REF!</v>
      </c>
      <c r="BY74" s="64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6"/>
      <c r="B75" s="28"/>
      <c r="C75" s="28"/>
      <c r="D75" s="28"/>
      <c r="E75" s="28"/>
      <c r="F75" s="28"/>
      <c r="G75" s="25"/>
      <c r="H75" s="28"/>
      <c r="I75" s="28"/>
      <c r="J75" s="28"/>
      <c r="K75" s="246"/>
      <c r="L75" s="28"/>
      <c r="M75" s="28"/>
      <c r="N75" s="30"/>
      <c r="O75" s="208" t="s">
        <v>565</v>
      </c>
      <c r="P75" s="72"/>
      <c r="Q75" s="64"/>
      <c r="R75" s="64"/>
      <c r="S75" s="64"/>
      <c r="T75" s="64"/>
      <c r="U75" s="30"/>
      <c r="V75" s="30"/>
      <c r="W75" s="64"/>
      <c r="X75" s="30"/>
      <c r="Y75" s="70"/>
      <c r="Z75" s="181"/>
      <c r="AA75" s="2"/>
      <c r="AB75" s="63" t="s">
        <v>499</v>
      </c>
      <c r="AC75" s="4" t="e">
        <f>BI75</f>
        <v>#REF!</v>
      </c>
      <c r="AD75" s="61" t="e">
        <f>BYPL!#REF!</f>
        <v>#REF!</v>
      </c>
      <c r="AE75" s="61" t="e">
        <f>BYPL!#REF!</f>
        <v>#REF!</v>
      </c>
      <c r="AF75" s="61" t="e">
        <f>BYPL!#REF!</f>
        <v>#REF!</v>
      </c>
      <c r="AG75" s="61" t="e">
        <f>BYPL!#REF!</f>
        <v>#REF!</v>
      </c>
      <c r="AH75" s="61" t="e">
        <f>BYPL!#REF!</f>
        <v>#REF!</v>
      </c>
      <c r="AI75" s="61" t="e">
        <f>BYPL!#REF!</f>
        <v>#REF!</v>
      </c>
      <c r="AJ75" s="61" t="e">
        <f>BYPL!#REF!</f>
        <v>#REF!</v>
      </c>
      <c r="AK75" s="61" t="e">
        <f>BYPL!#REF!</f>
        <v>#REF!</v>
      </c>
      <c r="AL75" s="61" t="e">
        <f>BYPL!#REF!</f>
        <v>#REF!</v>
      </c>
      <c r="AM75" s="62" t="e">
        <f>BYPL!#REF!</f>
        <v>#REF!</v>
      </c>
      <c r="AN75" s="62" t="e">
        <f>BYPL!#REF!</f>
        <v>#REF!</v>
      </c>
      <c r="AO75" s="61" t="e">
        <f>BYPL!#REF!</f>
        <v>#REF!</v>
      </c>
      <c r="AP75" s="61" t="e">
        <f>BYPL!#REF!</f>
        <v>#REF!</v>
      </c>
      <c r="AQ75" s="61" t="e">
        <f>BYPL!#REF!</f>
        <v>#REF!</v>
      </c>
      <c r="AR75" s="62" t="e">
        <f>BYPL!#REF!</f>
        <v>#REF!</v>
      </c>
      <c r="AS75" s="62" t="e">
        <f>BYPL!#REF!</f>
        <v>#REF!</v>
      </c>
      <c r="AT75" s="62" t="e">
        <f>BYPL!#REF!</f>
        <v>#REF!</v>
      </c>
      <c r="AU75" s="62" t="e">
        <f>BYPL!#REF!</f>
        <v>#REF!</v>
      </c>
      <c r="AV75" s="62" t="e">
        <f>BYPL!#REF!</f>
        <v>#REF!</v>
      </c>
      <c r="AW75" s="62" t="e">
        <f>BYPL!#REF!</f>
        <v>#REF!</v>
      </c>
      <c r="AX75" s="62" t="e">
        <f>BYPL!#REF!</f>
        <v>#REF!</v>
      </c>
      <c r="AY75" s="62" t="e">
        <f>BYPL!#REF!</f>
        <v>#REF!</v>
      </c>
      <c r="AZ75" s="62" t="e">
        <f>BYPL!#REF!</f>
        <v>#REF!</v>
      </c>
      <c r="BA75" s="62" t="e">
        <f>BYPL!#REF!</f>
        <v>#REF!</v>
      </c>
      <c r="BB75" s="62" t="e">
        <f>BYPL!#REF!</f>
        <v>#REF!</v>
      </c>
      <c r="BC75" s="62" t="e">
        <f>BYPL!#REF!</f>
        <v>#REF!</v>
      </c>
      <c r="BD75" s="62" t="e">
        <f>BYPL!#REF!</f>
        <v>#REF!</v>
      </c>
      <c r="BE75" s="62" t="e">
        <f>BYPL!#REF!</f>
        <v>#REF!</v>
      </c>
      <c r="BF75" s="62" t="e">
        <f>BYPL!#REF!</f>
        <v>#REF!</v>
      </c>
      <c r="BG75" s="62" t="e">
        <f>BYPL!#REF!</f>
        <v>#REF!</v>
      </c>
      <c r="BH75" s="62" t="e">
        <f>BYPL!#REF!</f>
        <v>#REF!</v>
      </c>
      <c r="BI75" s="62" t="e">
        <f>BYPL!#REF!</f>
        <v>#REF!</v>
      </c>
      <c r="BJ75" s="38"/>
      <c r="BK75" s="38"/>
      <c r="BL75" s="63" t="s">
        <v>500</v>
      </c>
      <c r="BM75" s="72" t="e">
        <f>BYPL!#REF!</f>
        <v>#REF!</v>
      </c>
      <c r="BN75" s="64" t="e">
        <f>BYPL!#REF!</f>
        <v>#REF!</v>
      </c>
      <c r="BO75" s="64" t="e">
        <f>BYPL!#REF!</f>
        <v>#REF!</v>
      </c>
      <c r="BP75" s="64" t="e">
        <f>BYPL!#REF!</f>
        <v>#REF!</v>
      </c>
      <c r="BQ75" s="64" t="e">
        <f>BYPL!#REF!</f>
        <v>#REF!</v>
      </c>
      <c r="BR75" s="64" t="e">
        <f>BYPL!#REF!</f>
        <v>#REF!</v>
      </c>
      <c r="BS75" s="64" t="e">
        <f>BYPL!#REF!</f>
        <v>#REF!</v>
      </c>
      <c r="BT75" s="64" t="e">
        <f>BYPL!#REF!</f>
        <v>#REF!</v>
      </c>
      <c r="BU75" s="64" t="e">
        <f>BYPL!#REF!</f>
        <v>#REF!</v>
      </c>
      <c r="BV75" s="64" t="e">
        <f>BYPL!#REF!</f>
        <v>#REF!</v>
      </c>
      <c r="BW75" s="64" t="e">
        <f>BYPL!#REF!</f>
        <v>#REF!</v>
      </c>
      <c r="BX75" s="64" t="e">
        <f>BYPL!#REF!</f>
        <v>#REF!</v>
      </c>
      <c r="BY75" s="64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3" t="s">
        <v>615</v>
      </c>
      <c r="P76" s="72">
        <v>4864792</v>
      </c>
      <c r="Q76" s="64" t="s">
        <v>659</v>
      </c>
      <c r="R76" s="64" t="s">
        <v>659</v>
      </c>
      <c r="S76" s="59" t="s">
        <v>699</v>
      </c>
      <c r="T76" s="64">
        <v>100</v>
      </c>
      <c r="U76" s="30">
        <v>399025</v>
      </c>
      <c r="V76" s="30">
        <v>397094</v>
      </c>
      <c r="W76" s="64">
        <f>U76-V76</f>
        <v>1931</v>
      </c>
      <c r="X76" s="30">
        <f>T76*W76</f>
        <v>193100</v>
      </c>
      <c r="Y76" s="96">
        <f>IF(S76="Kvarh(Lag)",X76/1000000,X76/1000)</f>
        <v>0.1931</v>
      </c>
      <c r="Z76" s="181"/>
      <c r="AA76" s="2"/>
      <c r="AB76" s="63" t="s">
        <v>523</v>
      </c>
      <c r="AC76" s="4" t="e">
        <f>BI76</f>
        <v>#REF!</v>
      </c>
      <c r="AD76" s="61" t="e">
        <f>BYPL!#REF!</f>
        <v>#REF!</v>
      </c>
      <c r="AE76" s="61" t="e">
        <f>BYPL!#REF!</f>
        <v>#REF!</v>
      </c>
      <c r="AF76" s="61" t="e">
        <f>BYPL!#REF!</f>
        <v>#REF!</v>
      </c>
      <c r="AG76" s="61" t="e">
        <f>BYPL!#REF!</f>
        <v>#REF!</v>
      </c>
      <c r="AH76" s="61" t="e">
        <f>BYPL!#REF!</f>
        <v>#REF!</v>
      </c>
      <c r="AI76" s="61" t="e">
        <f>BYPL!#REF!</f>
        <v>#REF!</v>
      </c>
      <c r="AJ76" s="61" t="e">
        <f>BYPL!#REF!</f>
        <v>#REF!</v>
      </c>
      <c r="AK76" s="61" t="e">
        <f>BYPL!#REF!</f>
        <v>#REF!</v>
      </c>
      <c r="AL76" s="61" t="e">
        <f>BYPL!#REF!</f>
        <v>#REF!</v>
      </c>
      <c r="AM76" s="62" t="e">
        <f>BYPL!#REF!</f>
        <v>#REF!</v>
      </c>
      <c r="AN76" s="62" t="e">
        <f>BYPL!#REF!</f>
        <v>#REF!</v>
      </c>
      <c r="AO76" s="61" t="e">
        <f>BYPL!#REF!</f>
        <v>#REF!</v>
      </c>
      <c r="AP76" s="61" t="e">
        <f>BYPL!#REF!</f>
        <v>#REF!</v>
      </c>
      <c r="AQ76" s="61" t="e">
        <f>BYPL!#REF!</f>
        <v>#REF!</v>
      </c>
      <c r="AR76" s="62" t="e">
        <f>BYPL!#REF!</f>
        <v>#REF!</v>
      </c>
      <c r="AS76" s="62" t="e">
        <f>BYPL!#REF!</f>
        <v>#REF!</v>
      </c>
      <c r="AT76" s="62" t="e">
        <f>BYPL!#REF!</f>
        <v>#REF!</v>
      </c>
      <c r="AU76" s="62" t="e">
        <f>BYPL!#REF!</f>
        <v>#REF!</v>
      </c>
      <c r="AV76" s="62" t="e">
        <f>BYPL!#REF!</f>
        <v>#REF!</v>
      </c>
      <c r="AW76" s="62" t="e">
        <f>BYPL!#REF!</f>
        <v>#REF!</v>
      </c>
      <c r="AX76" s="62" t="e">
        <f>BYPL!#REF!</f>
        <v>#REF!</v>
      </c>
      <c r="AY76" s="62" t="e">
        <f>BYPL!#REF!</f>
        <v>#REF!</v>
      </c>
      <c r="AZ76" s="62" t="e">
        <f>BYPL!#REF!</f>
        <v>#REF!</v>
      </c>
      <c r="BA76" s="62" t="e">
        <f>BYPL!#REF!</f>
        <v>#REF!</v>
      </c>
      <c r="BB76" s="62" t="e">
        <f>BYPL!#REF!</f>
        <v>#REF!</v>
      </c>
      <c r="BC76" s="62" t="e">
        <f>BYPL!#REF!</f>
        <v>#REF!</v>
      </c>
      <c r="BD76" s="62" t="e">
        <f>BYPL!#REF!</f>
        <v>#REF!</v>
      </c>
      <c r="BE76" s="62" t="e">
        <f>BYPL!#REF!</f>
        <v>#REF!</v>
      </c>
      <c r="BF76" s="62" t="e">
        <f>BYPL!#REF!</f>
        <v>#REF!</v>
      </c>
      <c r="BG76" s="62" t="e">
        <f>BYPL!#REF!</f>
        <v>#REF!</v>
      </c>
      <c r="BH76" s="62" t="e">
        <f>BYPL!#REF!</f>
        <v>#REF!</v>
      </c>
      <c r="BI76" s="62" t="e">
        <f>BYPL!#REF!</f>
        <v>#REF!</v>
      </c>
      <c r="BJ76" s="38"/>
      <c r="BK76" s="38"/>
      <c r="BL76" s="63" t="s">
        <v>523</v>
      </c>
      <c r="BM76" s="72" t="e">
        <f>BYPL!#REF!</f>
        <v>#REF!</v>
      </c>
      <c r="BN76" s="64" t="e">
        <f>BYPL!#REF!</f>
        <v>#REF!</v>
      </c>
      <c r="BO76" s="64" t="e">
        <f>BYPL!#REF!</f>
        <v>#REF!</v>
      </c>
      <c r="BP76" s="64" t="e">
        <f>BYPL!#REF!</f>
        <v>#REF!</v>
      </c>
      <c r="BQ76" s="64" t="e">
        <f>BYPL!#REF!</f>
        <v>#REF!</v>
      </c>
      <c r="BR76" s="64" t="e">
        <f>BYPL!#REF!</f>
        <v>#REF!</v>
      </c>
      <c r="BS76" s="64" t="e">
        <f>BYPL!#REF!</f>
        <v>#REF!</v>
      </c>
      <c r="BT76" s="64" t="e">
        <f>BYPL!#REF!</f>
        <v>#REF!</v>
      </c>
      <c r="BU76" s="64" t="e">
        <f>BYPL!#REF!</f>
        <v>#REF!</v>
      </c>
      <c r="BV76" s="64" t="e">
        <f>BYPL!#REF!</f>
        <v>#REF!</v>
      </c>
      <c r="BW76" s="64" t="e">
        <f>BYPL!#REF!</f>
        <v>#REF!</v>
      </c>
      <c r="BX76" s="64" t="e">
        <f>BYPL!#REF!</f>
        <v>#REF!</v>
      </c>
      <c r="BY76" s="64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3" t="s">
        <v>696</v>
      </c>
      <c r="P77" s="72">
        <v>4864792</v>
      </c>
      <c r="Q77" s="64" t="s">
        <v>659</v>
      </c>
      <c r="R77" s="64" t="s">
        <v>659</v>
      </c>
      <c r="S77" s="59" t="s">
        <v>699</v>
      </c>
      <c r="T77" s="64">
        <v>-100</v>
      </c>
      <c r="U77" s="30">
        <v>46530</v>
      </c>
      <c r="V77" s="30">
        <v>45583</v>
      </c>
      <c r="W77" s="64">
        <f>U77-V77</f>
        <v>947</v>
      </c>
      <c r="X77" s="30">
        <f>T77*W77</f>
        <v>-94700</v>
      </c>
      <c r="Y77" s="96">
        <f>IF(S77="Kvarh(Lag)",X77/1000000,X77/1000)</f>
        <v>-0.0947</v>
      </c>
      <c r="Z77" s="181"/>
      <c r="AA77" s="2"/>
      <c r="AB77" s="63" t="s">
        <v>526</v>
      </c>
      <c r="AC77" s="4" t="e">
        <f>BI77</f>
        <v>#REF!</v>
      </c>
      <c r="AD77" s="61" t="e">
        <f>BYPL!#REF!</f>
        <v>#REF!</v>
      </c>
      <c r="AE77" s="61" t="e">
        <f>BYPL!#REF!</f>
        <v>#REF!</v>
      </c>
      <c r="AF77" s="61" t="e">
        <f>BYPL!#REF!</f>
        <v>#REF!</v>
      </c>
      <c r="AG77" s="61" t="e">
        <f>BYPL!#REF!</f>
        <v>#REF!</v>
      </c>
      <c r="AH77" s="61" t="e">
        <f>BYPL!#REF!</f>
        <v>#REF!</v>
      </c>
      <c r="AI77" s="61" t="e">
        <f>BYPL!#REF!</f>
        <v>#REF!</v>
      </c>
      <c r="AJ77" s="61" t="e">
        <f>BYPL!#REF!</f>
        <v>#REF!</v>
      </c>
      <c r="AK77" s="61" t="e">
        <f>BYPL!#REF!</f>
        <v>#REF!</v>
      </c>
      <c r="AL77" s="61" t="e">
        <f>BYPL!#REF!</f>
        <v>#REF!</v>
      </c>
      <c r="AM77" s="62" t="e">
        <f>BYPL!#REF!</f>
        <v>#REF!</v>
      </c>
      <c r="AN77" s="62" t="e">
        <f>BYPL!#REF!</f>
        <v>#REF!</v>
      </c>
      <c r="AO77" s="61" t="e">
        <f>BYPL!#REF!</f>
        <v>#REF!</v>
      </c>
      <c r="AP77" s="61" t="e">
        <f>BYPL!#REF!</f>
        <v>#REF!</v>
      </c>
      <c r="AQ77" s="61" t="e">
        <f>BYPL!#REF!</f>
        <v>#REF!</v>
      </c>
      <c r="AR77" s="62" t="e">
        <f>BYPL!#REF!</f>
        <v>#REF!</v>
      </c>
      <c r="AS77" s="62" t="e">
        <f>BYPL!#REF!</f>
        <v>#REF!</v>
      </c>
      <c r="AT77" s="62" t="e">
        <f>BYPL!#REF!</f>
        <v>#REF!</v>
      </c>
      <c r="AU77" s="62" t="e">
        <f>BYPL!#REF!</f>
        <v>#REF!</v>
      </c>
      <c r="AV77" s="62" t="e">
        <f>BYPL!#REF!</f>
        <v>#REF!</v>
      </c>
      <c r="AW77" s="62" t="e">
        <f>BYPL!#REF!</f>
        <v>#REF!</v>
      </c>
      <c r="AX77" s="62" t="e">
        <f>BYPL!#REF!</f>
        <v>#REF!</v>
      </c>
      <c r="AY77" s="62" t="e">
        <f>BYPL!#REF!</f>
        <v>#REF!</v>
      </c>
      <c r="AZ77" s="62" t="e">
        <f>BYPL!#REF!</f>
        <v>#REF!</v>
      </c>
      <c r="BA77" s="62" t="e">
        <f>BYPL!#REF!</f>
        <v>#REF!</v>
      </c>
      <c r="BB77" s="62" t="e">
        <f>BYPL!#REF!</f>
        <v>#REF!</v>
      </c>
      <c r="BC77" s="62" t="e">
        <f>BYPL!#REF!</f>
        <v>#REF!</v>
      </c>
      <c r="BD77" s="62" t="e">
        <f>BYPL!#REF!</f>
        <v>#REF!</v>
      </c>
      <c r="BE77" s="62" t="e">
        <f>BYPL!#REF!</f>
        <v>#REF!</v>
      </c>
      <c r="BF77" s="62" t="e">
        <f>BYPL!#REF!</f>
        <v>#REF!</v>
      </c>
      <c r="BG77" s="62" t="e">
        <f>BYPL!#REF!</f>
        <v>#REF!</v>
      </c>
      <c r="BH77" s="62" t="e">
        <f>BYPL!#REF!</f>
        <v>#REF!</v>
      </c>
      <c r="BI77" s="62" t="e">
        <f>BYPL!#REF!</f>
        <v>#REF!</v>
      </c>
      <c r="BJ77" s="38"/>
      <c r="BK77" s="38"/>
      <c r="BL77" s="63" t="s">
        <v>526</v>
      </c>
      <c r="BM77" s="72" t="e">
        <f>BYPL!#REF!</f>
        <v>#REF!</v>
      </c>
      <c r="BN77" s="64" t="e">
        <f>BYPL!#REF!</f>
        <v>#REF!</v>
      </c>
      <c r="BO77" s="64" t="e">
        <f>BYPL!#REF!</f>
        <v>#REF!</v>
      </c>
      <c r="BP77" s="64" t="e">
        <f>BYPL!#REF!</f>
        <v>#REF!</v>
      </c>
      <c r="BQ77" s="64" t="e">
        <f>BYPL!#REF!</f>
        <v>#REF!</v>
      </c>
      <c r="BR77" s="64" t="e">
        <f>BYPL!#REF!</f>
        <v>#REF!</v>
      </c>
      <c r="BS77" s="64" t="e">
        <f>BYPL!#REF!</f>
        <v>#REF!</v>
      </c>
      <c r="BT77" s="64" t="e">
        <f>BYPL!#REF!</f>
        <v>#REF!</v>
      </c>
      <c r="BU77" s="64" t="e">
        <f>BYPL!#REF!</f>
        <v>#REF!</v>
      </c>
      <c r="BV77" s="64" t="e">
        <f>BYPL!#REF!</f>
        <v>#REF!</v>
      </c>
      <c r="BW77" s="64" t="e">
        <f>BYPL!#REF!</f>
        <v>#REF!</v>
      </c>
      <c r="BX77" s="64" t="e">
        <f>BYPL!#REF!</f>
        <v>#REF!</v>
      </c>
      <c r="BY77" s="64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4" t="s">
        <v>172</v>
      </c>
      <c r="P78" s="72"/>
      <c r="Q78" s="30"/>
      <c r="R78" s="30"/>
      <c r="S78" s="30"/>
      <c r="T78" s="64"/>
      <c r="U78" s="30"/>
      <c r="V78" s="30"/>
      <c r="W78" s="30"/>
      <c r="X78" s="30"/>
      <c r="Y78" s="70"/>
      <c r="Z78" s="181"/>
      <c r="AA78" s="7"/>
      <c r="AB78" s="8" t="s">
        <v>172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3"/>
      <c r="AN78" s="163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4" t="s">
        <v>172</v>
      </c>
      <c r="BM78" s="72"/>
      <c r="BN78" s="64"/>
      <c r="BO78" s="64"/>
      <c r="BP78" s="64"/>
      <c r="BQ78" s="64"/>
      <c r="BR78" s="64"/>
      <c r="BS78" s="64"/>
      <c r="BT78" s="64"/>
      <c r="BU78" s="64"/>
      <c r="BV78" s="64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4"/>
      <c r="P79" s="72"/>
      <c r="Q79" s="30"/>
      <c r="R79" s="30"/>
      <c r="S79" s="30"/>
      <c r="T79" s="64"/>
      <c r="U79" s="30"/>
      <c r="V79" s="30"/>
      <c r="W79" s="30"/>
      <c r="X79" s="30"/>
      <c r="Y79" s="70"/>
      <c r="Z79" s="181"/>
      <c r="AA79" s="7"/>
      <c r="AB79" s="8" t="s">
        <v>246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3"/>
      <c r="AN79" s="163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2" t="s">
        <v>155</v>
      </c>
      <c r="BM79" s="72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4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4"/>
      <c r="P80" s="72"/>
      <c r="Q80" s="30"/>
      <c r="R80" s="30"/>
      <c r="S80" s="30"/>
      <c r="T80" s="64"/>
      <c r="U80" s="30"/>
      <c r="V80" s="30"/>
      <c r="W80" s="30"/>
      <c r="X80" s="30"/>
      <c r="Y80" s="70"/>
      <c r="Z80" s="181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3"/>
      <c r="AN80" s="163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2"/>
      <c r="BM80" s="72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4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4"/>
      <c r="P81" s="72"/>
      <c r="Q81" s="30"/>
      <c r="R81" s="30"/>
      <c r="S81" s="30"/>
      <c r="T81" s="64"/>
      <c r="U81" s="30"/>
      <c r="V81" s="30"/>
      <c r="W81" s="30"/>
      <c r="X81" s="30"/>
      <c r="Y81" s="70"/>
      <c r="Z81" s="181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3"/>
      <c r="AN81" s="163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2"/>
      <c r="BM81" s="72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4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4"/>
      <c r="P82" s="72"/>
      <c r="Q82" s="30"/>
      <c r="R82" s="30"/>
      <c r="S82" s="30"/>
      <c r="T82" s="64"/>
      <c r="U82" s="30"/>
      <c r="V82" s="30"/>
      <c r="W82" s="30"/>
      <c r="X82" s="30"/>
      <c r="Y82" s="70"/>
      <c r="Z82" s="181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3"/>
      <c r="AN82" s="163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2"/>
      <c r="BM82" s="72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4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4"/>
      <c r="P83" s="72"/>
      <c r="Q83" s="30"/>
      <c r="R83" s="30"/>
      <c r="S83" s="30"/>
      <c r="T83" s="64"/>
      <c r="U83" s="30"/>
      <c r="V83" s="30"/>
      <c r="W83" s="30"/>
      <c r="X83" s="30"/>
      <c r="Y83" s="70"/>
      <c r="Z83" s="181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3"/>
      <c r="AN83" s="163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2"/>
      <c r="BM83" s="72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4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4"/>
      <c r="P84" s="72"/>
      <c r="Q84" s="30"/>
      <c r="R84" s="30"/>
      <c r="S84" s="30"/>
      <c r="T84" s="64"/>
      <c r="U84" s="30"/>
      <c r="V84" s="30"/>
      <c r="W84" s="30"/>
      <c r="X84" s="30"/>
      <c r="Y84" s="70"/>
      <c r="Z84" s="181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3"/>
      <c r="AN84" s="163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2"/>
      <c r="BM84" s="72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4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4"/>
      <c r="P85" s="72"/>
      <c r="Q85" s="30"/>
      <c r="R85" s="30"/>
      <c r="S85" s="30"/>
      <c r="T85" s="64"/>
      <c r="U85" s="30"/>
      <c r="V85" s="30"/>
      <c r="W85" s="30"/>
      <c r="X85" s="30"/>
      <c r="Y85" s="70"/>
      <c r="Z85" s="181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3"/>
      <c r="AN85" s="163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2"/>
      <c r="BM85" s="72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4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4"/>
      <c r="P86" s="72"/>
      <c r="Q86" s="30"/>
      <c r="R86" s="30"/>
      <c r="S86" s="30"/>
      <c r="T86" s="64"/>
      <c r="U86" s="30"/>
      <c r="V86" s="30"/>
      <c r="W86" s="30"/>
      <c r="X86" s="30"/>
      <c r="Y86" s="70"/>
      <c r="Z86" s="181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3"/>
      <c r="AN86" s="163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2"/>
      <c r="BM86" s="72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4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4"/>
      <c r="P87" s="72"/>
      <c r="Q87" s="30"/>
      <c r="R87" s="30"/>
      <c r="S87" s="30"/>
      <c r="T87" s="64"/>
      <c r="U87" s="30"/>
      <c r="V87" s="30"/>
      <c r="W87" s="30"/>
      <c r="X87" s="30"/>
      <c r="Y87" s="70"/>
      <c r="Z87" s="181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3"/>
      <c r="AN87" s="163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2"/>
      <c r="BM87" s="72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4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4"/>
      <c r="P88" s="72"/>
      <c r="Q88" s="30"/>
      <c r="R88" s="30"/>
      <c r="S88" s="30"/>
      <c r="T88" s="64"/>
      <c r="U88" s="30"/>
      <c r="V88" s="30"/>
      <c r="W88" s="30"/>
      <c r="X88" s="30"/>
      <c r="Y88" s="70"/>
      <c r="Z88" s="181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3"/>
      <c r="AN88" s="163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2"/>
      <c r="BM88" s="72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4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08" t="s">
        <v>155</v>
      </c>
      <c r="P89" s="72"/>
      <c r="Q89" s="64"/>
      <c r="R89" s="64"/>
      <c r="S89" s="64"/>
      <c r="T89" s="64"/>
      <c r="U89" s="30"/>
      <c r="V89" s="30"/>
      <c r="W89" s="64"/>
      <c r="X89" s="30"/>
      <c r="Y89" s="70"/>
      <c r="Z89" s="202"/>
      <c r="AA89" s="2">
        <v>43</v>
      </c>
      <c r="AB89" s="3" t="s">
        <v>156</v>
      </c>
      <c r="AC89" s="61">
        <f>NDMC!AC36</f>
        <v>239038</v>
      </c>
      <c r="AD89" s="61">
        <f>NDMC!AD36</f>
        <v>232538</v>
      </c>
      <c r="AE89" s="61">
        <f>NDMC!AE36</f>
        <v>0</v>
      </c>
      <c r="AF89" s="61">
        <f>NDMC!AF36</f>
        <v>0</v>
      </c>
      <c r="AG89" s="61">
        <f>NDMC!AG36</f>
        <v>0</v>
      </c>
      <c r="AH89" s="61">
        <f>NDMC!AH36</f>
        <v>0</v>
      </c>
      <c r="AI89" s="61">
        <f>NDMC!AI36</f>
        <v>0</v>
      </c>
      <c r="AJ89" s="61">
        <f>NDMC!AJ36</f>
        <v>0</v>
      </c>
      <c r="AK89" s="61">
        <f>NDMC!AK36</f>
        <v>0</v>
      </c>
      <c r="AL89" s="61">
        <f>NDMC!AL36</f>
        <v>0</v>
      </c>
      <c r="AM89" s="61">
        <f>NDMC!AM36</f>
        <v>0</v>
      </c>
      <c r="AN89" s="61">
        <f>NDMC!AN36</f>
        <v>0</v>
      </c>
      <c r="AO89" s="61">
        <f>NDMC!AO36</f>
        <v>0</v>
      </c>
      <c r="AP89" s="61">
        <f>NDMC!AP36</f>
        <v>0</v>
      </c>
      <c r="AQ89" s="61">
        <f>NDMC!AQ36</f>
        <v>0</v>
      </c>
      <c r="AR89" s="61">
        <f>NDMC!AR36</f>
        <v>0</v>
      </c>
      <c r="AS89" s="61">
        <f>NDMC!AS36</f>
        <v>0</v>
      </c>
      <c r="AT89" s="61">
        <f>NDMC!AT36</f>
        <v>0</v>
      </c>
      <c r="AU89" s="61">
        <f>NDMC!AU36</f>
        <v>0</v>
      </c>
      <c r="AV89" s="61">
        <f>NDMC!AV36</f>
        <v>0</v>
      </c>
      <c r="AW89" s="61">
        <f>NDMC!AW36</f>
        <v>0</v>
      </c>
      <c r="AX89" s="61">
        <f>NDMC!AX36</f>
        <v>0</v>
      </c>
      <c r="AY89" s="61">
        <f>NDMC!AY36</f>
        <v>0</v>
      </c>
      <c r="AZ89" s="61">
        <f>NDMC!AZ36</f>
        <v>0</v>
      </c>
      <c r="BA89" s="61">
        <f>NDMC!BA36</f>
        <v>0</v>
      </c>
      <c r="BB89" s="61">
        <f>NDMC!BB36</f>
        <v>0</v>
      </c>
      <c r="BC89" s="61">
        <f>NDMC!BC36</f>
        <v>0</v>
      </c>
      <c r="BD89" s="61">
        <f>NDMC!BD36</f>
        <v>0</v>
      </c>
      <c r="BE89" s="61">
        <f>NDMC!BE36</f>
        <v>0</v>
      </c>
      <c r="BF89" s="61">
        <f>NDMC!BF36</f>
        <v>0</v>
      </c>
      <c r="BG89" s="61">
        <f>NDMC!BG36</f>
        <v>0</v>
      </c>
      <c r="BH89" s="61">
        <f>NDMC!BH36</f>
        <v>0</v>
      </c>
      <c r="BI89" s="61">
        <f>NDMC!BI36</f>
        <v>239038</v>
      </c>
      <c r="BJ89" s="3"/>
      <c r="BK89" s="3"/>
      <c r="BL89" s="30" t="str">
        <f>NDMC!BK36</f>
        <v>TRANSFORMER-2</v>
      </c>
      <c r="BM89" s="72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0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3" t="s">
        <v>156</v>
      </c>
      <c r="P90" s="72">
        <v>4865132</v>
      </c>
      <c r="Q90" s="64" t="e">
        <v>#REF!</v>
      </c>
      <c r="R90" s="64" t="s">
        <v>659</v>
      </c>
      <c r="S90" s="59" t="s">
        <v>699</v>
      </c>
      <c r="T90" s="64">
        <v>-100</v>
      </c>
      <c r="U90" s="30">
        <v>891369</v>
      </c>
      <c r="V90" s="30">
        <v>876140</v>
      </c>
      <c r="W90" s="64">
        <f>U90-V90</f>
        <v>15229</v>
      </c>
      <c r="X90" s="30">
        <f>T90*W90</f>
        <v>-1522900</v>
      </c>
      <c r="Y90" s="96">
        <f>IF(S90="Kvarh(Lag)",X90/1000000,X90/1000)</f>
        <v>-1.5229</v>
      </c>
      <c r="Z90" s="202"/>
      <c r="AA90" s="2">
        <v>44</v>
      </c>
      <c r="AB90" s="3" t="s">
        <v>157</v>
      </c>
      <c r="AC90" s="61">
        <f>NDMC!AC37</f>
        <v>50754.9</v>
      </c>
      <c r="AD90" s="61">
        <f>NDMC!AD37</f>
        <v>48437.1</v>
      </c>
      <c r="AE90" s="61">
        <f>NDMC!AE37</f>
        <v>0</v>
      </c>
      <c r="AF90" s="61">
        <f>NDMC!AF37</f>
        <v>0</v>
      </c>
      <c r="AG90" s="61">
        <f>NDMC!AG37</f>
        <v>0</v>
      </c>
      <c r="AH90" s="61">
        <f>NDMC!AH37</f>
        <v>0</v>
      </c>
      <c r="AI90" s="61">
        <f>NDMC!AI37</f>
        <v>0</v>
      </c>
      <c r="AJ90" s="61">
        <f>NDMC!AJ37</f>
        <v>0</v>
      </c>
      <c r="AK90" s="61">
        <f>NDMC!AK37</f>
        <v>0</v>
      </c>
      <c r="AL90" s="61">
        <f>NDMC!AL37</f>
        <v>0</v>
      </c>
      <c r="AM90" s="61">
        <f>NDMC!AM37</f>
        <v>0</v>
      </c>
      <c r="AN90" s="61">
        <f>NDMC!AN37</f>
        <v>0</v>
      </c>
      <c r="AO90" s="61">
        <f>NDMC!AO37</f>
        <v>0</v>
      </c>
      <c r="AP90" s="61">
        <f>NDMC!AP37</f>
        <v>0</v>
      </c>
      <c r="AQ90" s="61">
        <f>NDMC!AQ37</f>
        <v>0</v>
      </c>
      <c r="AR90" s="61">
        <f>NDMC!AR37</f>
        <v>0</v>
      </c>
      <c r="AS90" s="61">
        <f>NDMC!AS37</f>
        <v>0</v>
      </c>
      <c r="AT90" s="61">
        <f>NDMC!AT37</f>
        <v>0</v>
      </c>
      <c r="AU90" s="61">
        <f>NDMC!AU37</f>
        <v>0</v>
      </c>
      <c r="AV90" s="61">
        <f>NDMC!AV37</f>
        <v>0</v>
      </c>
      <c r="AW90" s="61">
        <f>NDMC!AW37</f>
        <v>0</v>
      </c>
      <c r="AX90" s="61">
        <f>NDMC!AX37</f>
        <v>0</v>
      </c>
      <c r="AY90" s="61">
        <f>NDMC!AY37</f>
        <v>0</v>
      </c>
      <c r="AZ90" s="61">
        <f>NDMC!AZ37</f>
        <v>0</v>
      </c>
      <c r="BA90" s="61">
        <f>NDMC!BA37</f>
        <v>0</v>
      </c>
      <c r="BB90" s="61">
        <f>NDMC!BB37</f>
        <v>0</v>
      </c>
      <c r="BC90" s="61">
        <f>NDMC!BC37</f>
        <v>0</v>
      </c>
      <c r="BD90" s="61">
        <f>NDMC!BD37</f>
        <v>0</v>
      </c>
      <c r="BE90" s="61">
        <f>NDMC!BE37</f>
        <v>0</v>
      </c>
      <c r="BF90" s="61">
        <f>NDMC!BF37</f>
        <v>0</v>
      </c>
      <c r="BG90" s="61">
        <f>NDMC!BG37</f>
        <v>0</v>
      </c>
      <c r="BH90" s="61">
        <f>NDMC!BH37</f>
        <v>0</v>
      </c>
      <c r="BI90" s="61">
        <f>NDMC!BI37</f>
        <v>50754.9</v>
      </c>
      <c r="BJ90" s="3"/>
      <c r="BK90" s="3"/>
      <c r="BL90" s="30" t="str">
        <f>NDMC!BK37</f>
        <v>TRANSFORMER-3</v>
      </c>
      <c r="BM90" s="72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0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79" t="s">
        <v>157</v>
      </c>
      <c r="P91" s="72">
        <v>4864803</v>
      </c>
      <c r="Q91" s="30" t="e">
        <v>#REF!</v>
      </c>
      <c r="R91" s="30" t="s">
        <v>659</v>
      </c>
      <c r="S91" s="59" t="s">
        <v>699</v>
      </c>
      <c r="T91" s="64">
        <v>-100</v>
      </c>
      <c r="U91" s="30">
        <v>603752</v>
      </c>
      <c r="V91" s="30">
        <v>590858</v>
      </c>
      <c r="W91" s="64">
        <f>U91-V91</f>
        <v>12894</v>
      </c>
      <c r="X91" s="30">
        <f>T91*W91</f>
        <v>-1289400</v>
      </c>
      <c r="Y91" s="96">
        <f>IF(S91="Kvarh(Lag)",X91/1000000,X91/1000)</f>
        <v>-1.2894</v>
      </c>
      <c r="Z91" s="181"/>
      <c r="AA91" s="7"/>
      <c r="AB91" s="8" t="s">
        <v>158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2" t="s">
        <v>158</v>
      </c>
      <c r="BM91" s="72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4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3" t="s">
        <v>158</v>
      </c>
      <c r="P92" s="72"/>
      <c r="Q92" s="64"/>
      <c r="R92" s="64"/>
      <c r="S92" s="64"/>
      <c r="T92" s="64"/>
      <c r="U92" s="30"/>
      <c r="V92" s="30"/>
      <c r="W92" s="64"/>
      <c r="X92" s="30"/>
      <c r="Y92" s="70"/>
      <c r="Z92" s="202"/>
      <c r="AA92" s="2">
        <v>45</v>
      </c>
      <c r="AB92" s="3" t="s">
        <v>159</v>
      </c>
      <c r="AC92" s="61">
        <f>NDMC!AC40</f>
        <v>130731.3</v>
      </c>
      <c r="AD92" s="61">
        <f>NDMC!AD40</f>
        <v>127633.4</v>
      </c>
      <c r="AE92" s="61">
        <f>NDMC!AE40</f>
        <v>0</v>
      </c>
      <c r="AF92" s="61">
        <f>NDMC!AF40</f>
        <v>0</v>
      </c>
      <c r="AG92" s="61">
        <f>NDMC!AG40</f>
        <v>0</v>
      </c>
      <c r="AH92" s="61">
        <f>NDMC!AH40</f>
        <v>0</v>
      </c>
      <c r="AI92" s="61">
        <f>NDMC!AI40</f>
        <v>0</v>
      </c>
      <c r="AJ92" s="61">
        <f>NDMC!AJ40</f>
        <v>0</v>
      </c>
      <c r="AK92" s="61">
        <f>NDMC!AK40</f>
        <v>0</v>
      </c>
      <c r="AL92" s="61">
        <f>NDMC!AL40</f>
        <v>0</v>
      </c>
      <c r="AM92" s="61">
        <f>NDMC!AM40</f>
        <v>0</v>
      </c>
      <c r="AN92" s="61">
        <f>NDMC!AN40</f>
        <v>0</v>
      </c>
      <c r="AO92" s="61">
        <f>NDMC!AO40</f>
        <v>0</v>
      </c>
      <c r="AP92" s="61">
        <f>NDMC!AP40</f>
        <v>0</v>
      </c>
      <c r="AQ92" s="61">
        <f>NDMC!AQ40</f>
        <v>0</v>
      </c>
      <c r="AR92" s="61">
        <f>NDMC!AR40</f>
        <v>0</v>
      </c>
      <c r="AS92" s="61">
        <f>NDMC!AS40</f>
        <v>0</v>
      </c>
      <c r="AT92" s="61">
        <f>NDMC!AT40</f>
        <v>0</v>
      </c>
      <c r="AU92" s="61">
        <f>NDMC!AU40</f>
        <v>0</v>
      </c>
      <c r="AV92" s="61">
        <f>NDMC!AV40</f>
        <v>0</v>
      </c>
      <c r="AW92" s="61">
        <f>NDMC!AW40</f>
        <v>0</v>
      </c>
      <c r="AX92" s="61">
        <f>NDMC!AX40</f>
        <v>0</v>
      </c>
      <c r="AY92" s="61">
        <f>NDMC!AY40</f>
        <v>0</v>
      </c>
      <c r="AZ92" s="61">
        <f>NDMC!AZ40</f>
        <v>0</v>
      </c>
      <c r="BA92" s="61">
        <f>NDMC!BA40</f>
        <v>0</v>
      </c>
      <c r="BB92" s="61">
        <f>NDMC!BB40</f>
        <v>0</v>
      </c>
      <c r="BC92" s="61">
        <f>NDMC!BC40</f>
        <v>0</v>
      </c>
      <c r="BD92" s="61">
        <f>NDMC!BD40</f>
        <v>0</v>
      </c>
      <c r="BE92" s="61">
        <f>NDMC!BE40</f>
        <v>0</v>
      </c>
      <c r="BF92" s="61">
        <f>NDMC!BF40</f>
        <v>0</v>
      </c>
      <c r="BG92" s="61">
        <f>NDMC!BG40</f>
        <v>0</v>
      </c>
      <c r="BH92" s="61">
        <f>NDMC!BH40</f>
        <v>0</v>
      </c>
      <c r="BI92" s="61">
        <f>NDMC!BI40</f>
        <v>130731.3</v>
      </c>
      <c r="BJ92" s="3"/>
      <c r="BK92" s="3"/>
      <c r="BL92" s="30" t="str">
        <f>NDMC!BK40</f>
        <v>TR(10MVA)KILOKRI#2</v>
      </c>
      <c r="BM92" s="72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0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4" t="s">
        <v>159</v>
      </c>
      <c r="P93" s="72">
        <v>4865133</v>
      </c>
      <c r="Q93" s="30" t="e">
        <v>#REF!</v>
      </c>
      <c r="R93" s="30" t="s">
        <v>659</v>
      </c>
      <c r="S93" s="59" t="s">
        <v>699</v>
      </c>
      <c r="T93" s="64">
        <v>-100</v>
      </c>
      <c r="U93" s="30">
        <v>462254</v>
      </c>
      <c r="V93" s="30">
        <v>448663</v>
      </c>
      <c r="W93" s="64">
        <f>U93-V93</f>
        <v>13591</v>
      </c>
      <c r="X93" s="30">
        <f>T93*W93</f>
        <v>-1359100</v>
      </c>
      <c r="Y93" s="96">
        <f>IF(S93="Kvarh(Lag)",X93/1000000,X93/1000)</f>
        <v>-1.3591</v>
      </c>
      <c r="Z93" s="181"/>
      <c r="AA93" s="7"/>
      <c r="AB93" s="8" t="s">
        <v>247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2" t="s">
        <v>160</v>
      </c>
      <c r="BM93" s="72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4"/>
    </row>
    <row r="94" spans="14:77" ht="9.75" customHeight="1">
      <c r="N94" s="30"/>
      <c r="O94" s="94" t="s">
        <v>160</v>
      </c>
      <c r="P94" s="72"/>
      <c r="Q94" s="30"/>
      <c r="R94" s="30"/>
      <c r="S94" s="64"/>
      <c r="T94" s="64"/>
      <c r="U94" s="30"/>
      <c r="V94" s="30"/>
      <c r="W94" s="30"/>
      <c r="X94" s="30"/>
      <c r="Y94" s="70"/>
      <c r="Z94" s="30"/>
      <c r="AA94" s="2"/>
      <c r="AB94" s="3" t="s">
        <v>161</v>
      </c>
      <c r="AC94" s="61">
        <f>NDMC!AC42</f>
        <v>10347.3</v>
      </c>
      <c r="AD94" s="61">
        <f>NDMC!AD42</f>
        <v>10107.4</v>
      </c>
      <c r="AE94" s="61">
        <f>NDMC!AE42</f>
        <v>0</v>
      </c>
      <c r="AF94" s="61">
        <f>NDMC!AF42</f>
        <v>0</v>
      </c>
      <c r="AG94" s="61">
        <f>NDMC!AG42</f>
        <v>0</v>
      </c>
      <c r="AH94" s="61">
        <f>NDMC!AH42</f>
        <v>0</v>
      </c>
      <c r="AI94" s="61">
        <f>NDMC!AI42</f>
        <v>0</v>
      </c>
      <c r="AJ94" s="61">
        <f>NDMC!AJ42</f>
        <v>0</v>
      </c>
      <c r="AK94" s="61">
        <f>NDMC!AK42</f>
        <v>0</v>
      </c>
      <c r="AL94" s="61">
        <f>NDMC!AL42</f>
        <v>0</v>
      </c>
      <c r="AM94" s="61">
        <f>NDMC!AM42</f>
        <v>0</v>
      </c>
      <c r="AN94" s="61">
        <f>NDMC!AN42</f>
        <v>0</v>
      </c>
      <c r="AO94" s="61">
        <f>NDMC!AO42</f>
        <v>0</v>
      </c>
      <c r="AP94" s="61">
        <f>NDMC!AP42</f>
        <v>0</v>
      </c>
      <c r="AQ94" s="61">
        <f>NDMC!AQ42</f>
        <v>0</v>
      </c>
      <c r="AR94" s="61">
        <f>NDMC!AR42</f>
        <v>0</v>
      </c>
      <c r="AS94" s="61">
        <f>NDMC!AS42</f>
        <v>0</v>
      </c>
      <c r="AT94" s="61">
        <f>NDMC!AT42</f>
        <v>0</v>
      </c>
      <c r="AU94" s="61">
        <f>NDMC!AU42</f>
        <v>0</v>
      </c>
      <c r="AV94" s="61">
        <f>NDMC!AV42</f>
        <v>0</v>
      </c>
      <c r="AW94" s="61">
        <f>NDMC!AW42</f>
        <v>0</v>
      </c>
      <c r="AX94" s="61">
        <f>NDMC!AX42</f>
        <v>0</v>
      </c>
      <c r="AY94" s="61">
        <f>NDMC!AY42</f>
        <v>0</v>
      </c>
      <c r="AZ94" s="61">
        <f>NDMC!AZ42</f>
        <v>0</v>
      </c>
      <c r="BA94" s="61">
        <f>NDMC!BA42</f>
        <v>0</v>
      </c>
      <c r="BB94" s="61">
        <f>NDMC!BB42</f>
        <v>0</v>
      </c>
      <c r="BC94" s="61">
        <f>NDMC!BC42</f>
        <v>0</v>
      </c>
      <c r="BD94" s="61">
        <f>NDMC!BD42</f>
        <v>0</v>
      </c>
      <c r="BE94" s="61">
        <f>NDMC!BE42</f>
        <v>0</v>
      </c>
      <c r="BF94" s="61">
        <f>NDMC!BF42</f>
        <v>0</v>
      </c>
      <c r="BG94" s="61">
        <f>NDMC!BG42</f>
        <v>0</v>
      </c>
      <c r="BH94" s="61">
        <f>NDMC!BH42</f>
        <v>0</v>
      </c>
      <c r="BI94" s="61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4"/>
    </row>
    <row r="95" spans="14:77" ht="9.75" customHeight="1">
      <c r="N95" s="30">
        <v>55</v>
      </c>
      <c r="O95" s="79" t="s">
        <v>161</v>
      </c>
      <c r="P95" s="72">
        <v>4865076</v>
      </c>
      <c r="Q95" s="30" t="e">
        <v>#REF!</v>
      </c>
      <c r="R95" s="30" t="s">
        <v>659</v>
      </c>
      <c r="S95" s="59" t="s">
        <v>699</v>
      </c>
      <c r="T95" s="64">
        <v>-100</v>
      </c>
      <c r="U95" s="30">
        <v>31662</v>
      </c>
      <c r="V95" s="30">
        <v>31238</v>
      </c>
      <c r="W95" s="64">
        <f>U95-V95</f>
        <v>424</v>
      </c>
      <c r="X95" s="30">
        <f>T95*W95</f>
        <v>-42400</v>
      </c>
      <c r="Y95" s="96">
        <f>IF(S95="Kvarh(Lag)",X95/1000000,X95/1000)</f>
        <v>-0.0424</v>
      </c>
      <c r="Z95" s="30"/>
      <c r="AA95" s="2"/>
      <c r="AB95" s="3" t="s">
        <v>162</v>
      </c>
      <c r="AC95" s="61">
        <f>NDMC!AC43</f>
        <v>2853.1</v>
      </c>
      <c r="AD95" s="61">
        <f>NDMC!AD43</f>
        <v>2853.1</v>
      </c>
      <c r="AE95" s="61">
        <f>NDMC!AE43</f>
        <v>0</v>
      </c>
      <c r="AF95" s="61">
        <f>NDMC!AF43</f>
        <v>0</v>
      </c>
      <c r="AG95" s="61">
        <f>NDMC!AG43</f>
        <v>0</v>
      </c>
      <c r="AH95" s="61">
        <f>NDMC!AH43</f>
        <v>0</v>
      </c>
      <c r="AI95" s="61">
        <f>NDMC!AI43</f>
        <v>0</v>
      </c>
      <c r="AJ95" s="61">
        <f>NDMC!AJ43</f>
        <v>0</v>
      </c>
      <c r="AK95" s="61">
        <f>NDMC!AK43</f>
        <v>0</v>
      </c>
      <c r="AL95" s="61">
        <f>NDMC!AL43</f>
        <v>0</v>
      </c>
      <c r="AM95" s="61">
        <f>NDMC!AM43</f>
        <v>0</v>
      </c>
      <c r="AN95" s="61">
        <f>NDMC!AN43</f>
        <v>0</v>
      </c>
      <c r="AO95" s="61">
        <f>NDMC!AO43</f>
        <v>0</v>
      </c>
      <c r="AP95" s="61">
        <f>NDMC!AP43</f>
        <v>0</v>
      </c>
      <c r="AQ95" s="61">
        <f>NDMC!AQ43</f>
        <v>0</v>
      </c>
      <c r="AR95" s="61">
        <f>NDMC!AR43</f>
        <v>0</v>
      </c>
      <c r="AS95" s="61">
        <f>NDMC!AS43</f>
        <v>0</v>
      </c>
      <c r="AT95" s="61">
        <f>NDMC!AT43</f>
        <v>0</v>
      </c>
      <c r="AU95" s="61">
        <f>NDMC!AU43</f>
        <v>0</v>
      </c>
      <c r="AV95" s="61">
        <f>NDMC!AV43</f>
        <v>0</v>
      </c>
      <c r="AW95" s="61">
        <f>NDMC!AW43</f>
        <v>0</v>
      </c>
      <c r="AX95" s="61">
        <f>NDMC!AX43</f>
        <v>0</v>
      </c>
      <c r="AY95" s="61">
        <f>NDMC!AY43</f>
        <v>0</v>
      </c>
      <c r="AZ95" s="61">
        <f>NDMC!AZ43</f>
        <v>0</v>
      </c>
      <c r="BA95" s="61">
        <f>NDMC!BA43</f>
        <v>0</v>
      </c>
      <c r="BB95" s="61">
        <f>NDMC!BB43</f>
        <v>0</v>
      </c>
      <c r="BC95" s="61">
        <f>NDMC!BC43</f>
        <v>0</v>
      </c>
      <c r="BD95" s="61">
        <f>NDMC!BD43</f>
        <v>0</v>
      </c>
      <c r="BE95" s="61">
        <f>NDMC!BE43</f>
        <v>0</v>
      </c>
      <c r="BF95" s="61">
        <f>NDMC!BF43</f>
        <v>0</v>
      </c>
      <c r="BG95" s="61">
        <f>NDMC!BG43</f>
        <v>0</v>
      </c>
      <c r="BH95" s="61">
        <f>NDMC!BH43</f>
        <v>0</v>
      </c>
      <c r="BI95" s="61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4"/>
    </row>
    <row r="96" spans="1:113" s="39" customFormat="1" ht="9.75" customHeight="1">
      <c r="A96" s="174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81"/>
      <c r="N96" s="30">
        <v>56</v>
      </c>
      <c r="O96" s="63" t="s">
        <v>162</v>
      </c>
      <c r="P96" s="72">
        <v>4865077</v>
      </c>
      <c r="Q96" s="64" t="e">
        <v>#REF!</v>
      </c>
      <c r="R96" s="64" t="s">
        <v>659</v>
      </c>
      <c r="S96" s="59" t="s">
        <v>699</v>
      </c>
      <c r="T96" s="64">
        <v>-100</v>
      </c>
      <c r="U96" s="30"/>
      <c r="V96" s="30"/>
      <c r="W96" s="64">
        <f>U96-V96</f>
        <v>0</v>
      </c>
      <c r="X96" s="30">
        <f>T96*W96</f>
        <v>0</v>
      </c>
      <c r="Y96" s="96">
        <f>IF(S96="Kvarh(Lag)",X96/1000000,X96/1000)</f>
        <v>0</v>
      </c>
      <c r="Z96" s="203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3"/>
      <c r="BK96" s="3"/>
      <c r="BL96" s="63"/>
      <c r="BM96" s="72"/>
      <c r="BN96" s="64"/>
      <c r="BO96" s="64"/>
      <c r="BP96" s="64"/>
      <c r="BQ96" s="64"/>
      <c r="BR96" s="64"/>
      <c r="BS96" s="64"/>
      <c r="BT96" s="64"/>
      <c r="BU96" s="64"/>
      <c r="BV96" s="64"/>
      <c r="BW96" s="30"/>
      <c r="BX96" s="30"/>
      <c r="BY96" s="198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4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81"/>
      <c r="N97" s="30"/>
      <c r="O97" s="208" t="s">
        <v>580</v>
      </c>
      <c r="P97" s="72"/>
      <c r="Q97" s="64"/>
      <c r="R97" s="64"/>
      <c r="S97" s="64"/>
      <c r="T97" s="64"/>
      <c r="U97" s="30"/>
      <c r="V97" s="30"/>
      <c r="W97" s="64"/>
      <c r="X97" s="30"/>
      <c r="Y97" s="70"/>
      <c r="Z97" s="203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3"/>
      <c r="BK97" s="3"/>
      <c r="BL97" s="208" t="s">
        <v>106</v>
      </c>
      <c r="BM97" s="72"/>
      <c r="BN97" s="64"/>
      <c r="BO97" s="64"/>
      <c r="BP97" s="64"/>
      <c r="BQ97" s="64"/>
      <c r="BR97" s="64"/>
      <c r="BS97" s="64"/>
      <c r="BT97" s="64"/>
      <c r="BU97" s="64"/>
      <c r="BV97" s="64"/>
      <c r="BW97" s="30"/>
      <c r="BX97" s="30"/>
      <c r="BY97" s="198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4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81"/>
      <c r="N98" s="30">
        <v>57</v>
      </c>
      <c r="O98" s="69" t="str">
        <f>BL98</f>
        <v>33KV BUS COUPLER (imp)</v>
      </c>
      <c r="P98" s="72">
        <f>BM98</f>
        <v>4865170</v>
      </c>
      <c r="Q98" s="30"/>
      <c r="R98" s="64" t="s">
        <v>659</v>
      </c>
      <c r="S98" s="59" t="s">
        <v>699</v>
      </c>
      <c r="T98" s="64">
        <f>BX98</f>
        <v>1000</v>
      </c>
      <c r="U98" s="30">
        <v>25</v>
      </c>
      <c r="V98" s="30">
        <v>25</v>
      </c>
      <c r="W98" s="64">
        <f>U98-V98</f>
        <v>0</v>
      </c>
      <c r="X98" s="30">
        <f>T98*W98</f>
        <v>0</v>
      </c>
      <c r="Y98" s="96">
        <f>IF(S98="Kvarh(Lag)",X98/1000000,X98/1000)</f>
        <v>0</v>
      </c>
      <c r="Z98" s="203"/>
      <c r="AA98" s="41"/>
      <c r="AB98" s="26" t="s">
        <v>583</v>
      </c>
      <c r="AC98" s="225">
        <f>NDPL!AB64</f>
        <v>0</v>
      </c>
      <c r="AD98" s="225">
        <f>NDPL!AC64</f>
        <v>0</v>
      </c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6"/>
      <c r="BK98" s="26"/>
      <c r="BL98" s="272" t="s">
        <v>581</v>
      </c>
      <c r="BM98" s="273">
        <f>NDPL!BK64</f>
        <v>4865170</v>
      </c>
      <c r="BN98" s="225">
        <f>NDPL!BL64</f>
        <v>0</v>
      </c>
      <c r="BO98" s="225" t="str">
        <f>NDPL!BM64</f>
        <v>ELSTER</v>
      </c>
      <c r="BP98" s="225" t="str">
        <f>NDPL!BN64</f>
        <v>KWH</v>
      </c>
      <c r="BQ98" s="225">
        <f>NDPL!BO64</f>
        <v>33</v>
      </c>
      <c r="BR98" s="225">
        <f>NDPL!BP64</f>
        <v>33</v>
      </c>
      <c r="BS98" s="225">
        <f>NDPL!BQ64</f>
        <v>800</v>
      </c>
      <c r="BT98" s="225">
        <f>NDPL!BR64</f>
        <v>800</v>
      </c>
      <c r="BU98" s="225">
        <f>NDPL!BS64</f>
        <v>1000</v>
      </c>
      <c r="BV98" s="225">
        <f>NDPL!BT64</f>
        <v>1</v>
      </c>
      <c r="BW98" s="215">
        <f>NDPL!BU64</f>
        <v>1</v>
      </c>
      <c r="BX98" s="215">
        <f>NDPL!BV64</f>
        <v>1000</v>
      </c>
      <c r="BY98" s="274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4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81"/>
      <c r="N99" s="30">
        <v>58</v>
      </c>
      <c r="O99" s="69" t="str">
        <f>BL99</f>
        <v>33KV BUS COUPLER (exp)</v>
      </c>
      <c r="P99" s="72">
        <f>BM99</f>
        <v>4865170</v>
      </c>
      <c r="Q99" s="30"/>
      <c r="R99" s="64" t="s">
        <v>659</v>
      </c>
      <c r="S99" s="59" t="s">
        <v>699</v>
      </c>
      <c r="T99" s="64">
        <f>BX99*-1</f>
        <v>-1000</v>
      </c>
      <c r="U99" s="30">
        <v>86</v>
      </c>
      <c r="V99" s="30">
        <v>86</v>
      </c>
      <c r="W99" s="64">
        <f>U99-V99</f>
        <v>0</v>
      </c>
      <c r="X99" s="30">
        <f>T99*W99</f>
        <v>0</v>
      </c>
      <c r="Y99" s="96">
        <f>IF(S99="Kvarh(Lag)",X99/1000000,X99/1000)</f>
        <v>0</v>
      </c>
      <c r="Z99" s="203"/>
      <c r="AA99" s="41"/>
      <c r="AB99" s="26" t="s">
        <v>584</v>
      </c>
      <c r="AC99" s="225">
        <f>NDPL!AB66</f>
        <v>8</v>
      </c>
      <c r="AD99" s="225">
        <f>NDPL!AC66</f>
        <v>8</v>
      </c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6"/>
      <c r="BK99" s="26"/>
      <c r="BL99" s="272" t="s">
        <v>582</v>
      </c>
      <c r="BM99" s="273">
        <f>NDPL!BK66</f>
        <v>4865170</v>
      </c>
      <c r="BN99" s="225">
        <f>NDPL!BL66</f>
        <v>0</v>
      </c>
      <c r="BO99" s="225" t="str">
        <f>NDPL!BM66</f>
        <v>ELSTER</v>
      </c>
      <c r="BP99" s="225" t="str">
        <f>NDPL!BN66</f>
        <v>KWH</v>
      </c>
      <c r="BQ99" s="225">
        <f>NDPL!BO66</f>
        <v>33</v>
      </c>
      <c r="BR99" s="225">
        <f>NDPL!BP66</f>
        <v>33</v>
      </c>
      <c r="BS99" s="225">
        <f>NDPL!BQ66</f>
        <v>800</v>
      </c>
      <c r="BT99" s="225">
        <f>NDPL!BR66</f>
        <v>800</v>
      </c>
      <c r="BU99" s="225">
        <f>NDPL!BS66</f>
        <v>1000</v>
      </c>
      <c r="BV99" s="225">
        <f>NDPL!BT66</f>
        <v>1</v>
      </c>
      <c r="BW99" s="215">
        <f>NDPL!BU66</f>
        <v>1</v>
      </c>
      <c r="BX99" s="215">
        <f>NDPL!BV66</f>
        <v>1000</v>
      </c>
      <c r="BY99" s="274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69" t="s">
        <v>627</v>
      </c>
      <c r="P100" s="72">
        <v>4864824</v>
      </c>
      <c r="Q100" s="30"/>
      <c r="R100" s="64" t="s">
        <v>659</v>
      </c>
      <c r="S100" s="59" t="s">
        <v>699</v>
      </c>
      <c r="T100" s="64">
        <v>-100</v>
      </c>
      <c r="U100" s="30">
        <v>135605</v>
      </c>
      <c r="V100" s="30">
        <v>128822</v>
      </c>
      <c r="W100" s="64">
        <f>U100-V100</f>
        <v>6783</v>
      </c>
      <c r="X100" s="30">
        <f>T100*W100</f>
        <v>-678300</v>
      </c>
      <c r="Y100" s="96">
        <f>IF(S100="Kvarh(Lag)",X100/1000000,X100/1000)</f>
        <v>-0.6783</v>
      </c>
      <c r="Z100" s="181"/>
      <c r="BL100" s="30"/>
      <c r="BM100" s="72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4"/>
    </row>
    <row r="101" spans="1:77" ht="9.75" customHeight="1">
      <c r="A101" s="13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7"/>
      <c r="O101" s="104"/>
      <c r="P101" s="57"/>
      <c r="Q101" s="57"/>
      <c r="R101" s="57"/>
      <c r="S101" s="57"/>
      <c r="T101" s="57"/>
      <c r="U101" s="57"/>
      <c r="V101" s="57"/>
      <c r="W101" s="57"/>
      <c r="X101" s="57"/>
      <c r="Y101" s="96"/>
      <c r="Z101" s="181"/>
      <c r="BL101" s="30"/>
      <c r="BM101" s="72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4"/>
    </row>
    <row r="102" spans="1:77" ht="9.75" customHeight="1">
      <c r="A102" s="13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7"/>
      <c r="O102" s="104"/>
      <c r="P102" s="57"/>
      <c r="Q102" s="57"/>
      <c r="R102" s="57"/>
      <c r="S102" s="57"/>
      <c r="T102" s="57"/>
      <c r="U102" s="57"/>
      <c r="V102" s="57"/>
      <c r="W102" s="57"/>
      <c r="X102" s="57"/>
      <c r="Y102" s="96"/>
      <c r="Z102" s="181"/>
      <c r="BL102" s="30"/>
      <c r="BM102" s="72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4"/>
    </row>
    <row r="103" spans="1:77" ht="9.75" customHeight="1">
      <c r="A103" s="13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7"/>
      <c r="O103" s="104"/>
      <c r="P103" s="57"/>
      <c r="Q103" s="57"/>
      <c r="R103" s="57"/>
      <c r="S103" s="57"/>
      <c r="T103" s="57"/>
      <c r="U103" s="57"/>
      <c r="V103" s="57"/>
      <c r="W103" s="57"/>
      <c r="X103" s="57"/>
      <c r="Y103" s="96"/>
      <c r="Z103" s="181"/>
      <c r="BL103" s="30"/>
      <c r="BM103" s="72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4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7" t="s">
        <v>214</v>
      </c>
      <c r="P104" s="30"/>
      <c r="Q104" s="30"/>
      <c r="T104" s="97"/>
      <c r="U104" s="97"/>
      <c r="V104" s="97"/>
      <c r="W104" s="97"/>
      <c r="X104" s="97"/>
      <c r="Y104" s="98">
        <f>SUM(Y7:Y103)-Y16</f>
        <v>68.65000000000002</v>
      </c>
      <c r="Z104" s="233"/>
      <c r="BL104" s="30"/>
      <c r="BM104" s="72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4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7"/>
      <c r="P105" s="30"/>
      <c r="Q105" s="30"/>
      <c r="T105" s="97"/>
      <c r="U105" s="97"/>
      <c r="V105" s="97"/>
      <c r="W105" s="97"/>
      <c r="X105" s="97"/>
      <c r="Y105" s="98"/>
      <c r="Z105" s="181"/>
      <c r="BL105" s="30"/>
      <c r="BM105" s="72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4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7" t="s">
        <v>229</v>
      </c>
      <c r="P106" s="30"/>
      <c r="Q106" s="30"/>
      <c r="T106" s="97"/>
      <c r="U106" s="97"/>
      <c r="V106" s="97"/>
      <c r="W106" s="97"/>
      <c r="X106" s="97"/>
      <c r="Y106" s="98">
        <f>SUM(Y104:Y105)</f>
        <v>68.65000000000002</v>
      </c>
      <c r="Z106" s="181"/>
      <c r="BL106" s="30"/>
      <c r="BM106" s="72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4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2" t="s">
        <v>230</v>
      </c>
      <c r="P107" s="204"/>
      <c r="Q107" s="205"/>
      <c r="R107" s="205"/>
      <c r="S107" s="205"/>
      <c r="T107" s="206"/>
      <c r="U107" s="206"/>
      <c r="V107" s="206"/>
      <c r="W107" s="206"/>
      <c r="X107" s="206"/>
      <c r="Y107" s="207"/>
      <c r="Z107" s="181"/>
      <c r="BL107" s="30"/>
      <c r="BM107" s="72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4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3" t="s">
        <v>189</v>
      </c>
      <c r="P108" s="294"/>
      <c r="Q108" s="294"/>
      <c r="R108" s="294"/>
      <c r="S108" s="294"/>
      <c r="T108" s="294"/>
      <c r="U108" s="294"/>
      <c r="V108" s="294"/>
      <c r="W108" s="294"/>
      <c r="X108" s="294"/>
      <c r="Y108" s="295">
        <f>Y106</f>
        <v>68.65000000000002</v>
      </c>
      <c r="Z108" s="181"/>
      <c r="BL108" s="30"/>
      <c r="BM108" s="72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4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293" t="s">
        <v>190</v>
      </c>
      <c r="P109" s="294"/>
      <c r="Q109" s="294"/>
      <c r="R109" s="294"/>
      <c r="S109" s="294"/>
      <c r="T109" s="294"/>
      <c r="U109" s="294"/>
      <c r="V109" s="294"/>
      <c r="W109" s="294"/>
      <c r="X109" s="294"/>
      <c r="Y109" s="295">
        <f>Y193</f>
        <v>-0.3298000000000001</v>
      </c>
      <c r="Z109" s="181"/>
      <c r="BL109" s="30"/>
      <c r="BM109" s="72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4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293" t="s">
        <v>191</v>
      </c>
      <c r="P110" s="294"/>
      <c r="Q110" s="294"/>
      <c r="R110" s="294"/>
      <c r="S110" s="294"/>
      <c r="T110" s="294"/>
      <c r="U110" s="294"/>
      <c r="V110" s="294"/>
      <c r="W110" s="294"/>
      <c r="X110" s="294"/>
      <c r="Y110" s="295">
        <f>'ROHTAK ROAD'!$L$45</f>
        <v>4.8579</v>
      </c>
      <c r="Z110" s="236"/>
      <c r="BL110" s="30"/>
      <c r="BM110" s="72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4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293" t="s">
        <v>309</v>
      </c>
      <c r="P111" s="294"/>
      <c r="Q111" s="294"/>
      <c r="R111" s="294"/>
      <c r="S111" s="294"/>
      <c r="T111" s="294"/>
      <c r="U111" s="294"/>
      <c r="V111" s="294"/>
      <c r="W111" s="294"/>
      <c r="X111" s="294"/>
      <c r="Y111" s="295">
        <f>-MES!$Y$33</f>
        <v>-1.2638</v>
      </c>
      <c r="Z111" s="181"/>
      <c r="BL111" s="30"/>
      <c r="BM111" s="72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4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296" t="s">
        <v>300</v>
      </c>
      <c r="P112" s="297"/>
      <c r="Q112" s="298"/>
      <c r="R112" s="298"/>
      <c r="S112" s="298"/>
      <c r="T112" s="298"/>
      <c r="U112" s="298"/>
      <c r="V112" s="298"/>
      <c r="W112" s="298"/>
      <c r="X112" s="298"/>
      <c r="Y112" s="299">
        <f>SUM(Y108:Y111)</f>
        <v>71.91430000000001</v>
      </c>
      <c r="Z112" s="128"/>
      <c r="BL112" s="30"/>
      <c r="BM112" s="72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4"/>
    </row>
    <row r="113" spans="14:77" ht="9.75" customHeight="1">
      <c r="N113" s="30"/>
      <c r="O113" s="79"/>
      <c r="P113" s="30"/>
      <c r="Q113" s="30"/>
      <c r="R113" s="30"/>
      <c r="S113" s="30"/>
      <c r="T113" s="82"/>
      <c r="U113" s="82"/>
      <c r="V113" s="82"/>
      <c r="W113" s="82"/>
      <c r="X113" s="82"/>
      <c r="Y113" s="84"/>
      <c r="Z113" s="181"/>
      <c r="BL113" s="30"/>
      <c r="BM113" s="72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4"/>
    </row>
    <row r="114" spans="14:77" ht="15" customHeight="1">
      <c r="N114" s="30"/>
      <c r="O114" s="79"/>
      <c r="P114" s="30"/>
      <c r="Q114" s="30"/>
      <c r="R114" s="30"/>
      <c r="S114" s="30"/>
      <c r="T114" s="82"/>
      <c r="U114" s="82"/>
      <c r="V114" s="82"/>
      <c r="W114" s="82"/>
      <c r="X114" s="82"/>
      <c r="Y114" s="84"/>
      <c r="Z114" s="183"/>
      <c r="AE114" s="17"/>
      <c r="AK114" s="3"/>
      <c r="AL114" s="3"/>
      <c r="AM114" s="4"/>
      <c r="AN114" s="3"/>
      <c r="BL114" s="30"/>
      <c r="BM114" s="72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4"/>
    </row>
    <row r="115" spans="14:77" ht="15" customHeight="1">
      <c r="N115" s="109"/>
      <c r="O115" s="79"/>
      <c r="P115" s="30"/>
      <c r="Q115" s="30"/>
      <c r="R115" s="30"/>
      <c r="S115" s="30"/>
      <c r="T115" s="82"/>
      <c r="U115" s="82"/>
      <c r="V115" s="82"/>
      <c r="W115" s="82"/>
      <c r="X115" s="82"/>
      <c r="Y115" s="84"/>
      <c r="Z115" s="183"/>
      <c r="AE115" s="17"/>
      <c r="AK115" s="3"/>
      <c r="AL115" s="3"/>
      <c r="AM115" s="4"/>
      <c r="AN115" s="3"/>
      <c r="BL115" s="30"/>
      <c r="BM115" s="72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4"/>
    </row>
    <row r="116" spans="14:77" ht="15" customHeight="1">
      <c r="N116" s="30"/>
      <c r="O116" s="79"/>
      <c r="P116" s="30"/>
      <c r="Q116" s="30"/>
      <c r="R116" s="30"/>
      <c r="S116" s="30"/>
      <c r="T116" s="82"/>
      <c r="U116" s="82"/>
      <c r="V116" s="82"/>
      <c r="W116" s="82"/>
      <c r="X116" s="82"/>
      <c r="Y116" s="84"/>
      <c r="Z116" s="183"/>
      <c r="AE116" s="17"/>
      <c r="AK116" s="3"/>
      <c r="AL116" s="3"/>
      <c r="AM116" s="4"/>
      <c r="AN116" s="3"/>
      <c r="BL116" s="30"/>
      <c r="BM116" s="72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4"/>
    </row>
    <row r="117" spans="14:77" ht="15" customHeight="1">
      <c r="N117" s="30"/>
      <c r="O117" s="79"/>
      <c r="P117" s="30"/>
      <c r="Q117" s="30"/>
      <c r="R117" s="30"/>
      <c r="S117" s="30"/>
      <c r="T117" s="82"/>
      <c r="U117" s="82"/>
      <c r="V117" s="82"/>
      <c r="W117" s="82"/>
      <c r="X117" s="82"/>
      <c r="Y117" s="84"/>
      <c r="Z117" s="183"/>
      <c r="AE117" s="17"/>
      <c r="AK117" s="3"/>
      <c r="AL117" s="3"/>
      <c r="AM117" s="4"/>
      <c r="AN117" s="3"/>
      <c r="BL117" s="30"/>
      <c r="BM117" s="72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4"/>
    </row>
    <row r="118" spans="14:77" ht="15" customHeight="1">
      <c r="N118" s="30"/>
      <c r="O118" s="79"/>
      <c r="P118" s="30"/>
      <c r="Q118" s="30"/>
      <c r="R118" s="30"/>
      <c r="S118" s="30"/>
      <c r="T118" s="82"/>
      <c r="U118" s="82"/>
      <c r="V118" s="82"/>
      <c r="W118" s="82"/>
      <c r="X118" s="82"/>
      <c r="Y118" s="84"/>
      <c r="Z118" s="183"/>
      <c r="AE118" s="17"/>
      <c r="AK118" s="3"/>
      <c r="AL118" s="3"/>
      <c r="AM118" s="4"/>
      <c r="AN118" s="3"/>
      <c r="BL118" s="30"/>
      <c r="BM118" s="72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4"/>
    </row>
    <row r="119" spans="14:77" ht="15" customHeight="1">
      <c r="N119" s="30"/>
      <c r="O119" s="79"/>
      <c r="P119" s="30"/>
      <c r="Q119" s="30"/>
      <c r="R119" s="30"/>
      <c r="S119" s="30"/>
      <c r="T119" s="82"/>
      <c r="U119" s="82"/>
      <c r="V119" s="82"/>
      <c r="W119" s="82"/>
      <c r="X119" s="82"/>
      <c r="Y119" s="84"/>
      <c r="Z119" s="183"/>
      <c r="AE119" s="17"/>
      <c r="AK119" s="3"/>
      <c r="AL119" s="3"/>
      <c r="AM119" s="4"/>
      <c r="AN119" s="3"/>
      <c r="BL119" s="30"/>
      <c r="BM119" s="72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4"/>
    </row>
    <row r="120" spans="14:77" ht="15" customHeight="1">
      <c r="N120" s="30"/>
      <c r="O120" s="79"/>
      <c r="P120" s="30"/>
      <c r="Q120" s="30"/>
      <c r="R120" s="30"/>
      <c r="S120" s="30"/>
      <c r="T120" s="82"/>
      <c r="U120" s="82"/>
      <c r="V120" s="82"/>
      <c r="W120" s="82"/>
      <c r="X120" s="82"/>
      <c r="Y120" s="84"/>
      <c r="Z120" s="183"/>
      <c r="AE120" s="17"/>
      <c r="AK120" s="3"/>
      <c r="AL120" s="3"/>
      <c r="AM120" s="4"/>
      <c r="AN120" s="3"/>
      <c r="BL120" s="30"/>
      <c r="BM120" s="72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4"/>
    </row>
    <row r="121" spans="14:77" ht="15" customHeight="1">
      <c r="N121" s="30"/>
      <c r="O121" s="79"/>
      <c r="P121" s="30"/>
      <c r="Q121" s="30"/>
      <c r="R121" s="30"/>
      <c r="S121" s="30"/>
      <c r="T121" s="82"/>
      <c r="U121" s="82"/>
      <c r="V121" s="82"/>
      <c r="W121" s="82"/>
      <c r="X121" s="82"/>
      <c r="Y121" s="84"/>
      <c r="Z121" s="183"/>
      <c r="AE121" s="17"/>
      <c r="AK121" s="3"/>
      <c r="AL121" s="3"/>
      <c r="AM121" s="4"/>
      <c r="AN121" s="3"/>
      <c r="BL121" s="30"/>
      <c r="BM121" s="72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4"/>
    </row>
    <row r="122" spans="14:77" ht="15" customHeight="1">
      <c r="N122" s="30"/>
      <c r="O122" s="79"/>
      <c r="P122" s="30"/>
      <c r="Q122" s="30"/>
      <c r="R122" s="30"/>
      <c r="S122" s="30"/>
      <c r="T122" s="82"/>
      <c r="U122" s="82"/>
      <c r="V122" s="82"/>
      <c r="W122" s="82"/>
      <c r="X122" s="82"/>
      <c r="Y122" s="84"/>
      <c r="Z122" s="183"/>
      <c r="AE122" s="17"/>
      <c r="AK122" s="3"/>
      <c r="AL122" s="3"/>
      <c r="AM122" s="4"/>
      <c r="AN122" s="3"/>
      <c r="BL122" s="30"/>
      <c r="BM122" s="72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4"/>
    </row>
    <row r="123" spans="14:77" ht="15" customHeight="1">
      <c r="N123" s="30"/>
      <c r="O123" s="79"/>
      <c r="P123" s="30"/>
      <c r="Q123" s="30"/>
      <c r="R123" s="30"/>
      <c r="S123" s="30"/>
      <c r="T123" s="82"/>
      <c r="U123" s="82"/>
      <c r="V123" s="82"/>
      <c r="W123" s="82"/>
      <c r="X123" s="82"/>
      <c r="Y123" s="84"/>
      <c r="Z123" s="183"/>
      <c r="AE123" s="17"/>
      <c r="AK123" s="3"/>
      <c r="AL123" s="3"/>
      <c r="AM123" s="4"/>
      <c r="AN123" s="3"/>
      <c r="BL123" s="30"/>
      <c r="BM123" s="72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4"/>
    </row>
    <row r="124" spans="14:77" ht="15" customHeight="1">
      <c r="N124" s="30"/>
      <c r="O124" s="79"/>
      <c r="P124" s="30"/>
      <c r="Q124" s="30"/>
      <c r="R124" s="30"/>
      <c r="S124" s="30"/>
      <c r="T124" s="82"/>
      <c r="U124" s="82"/>
      <c r="V124" s="82"/>
      <c r="W124" s="82"/>
      <c r="X124" s="82"/>
      <c r="Y124" s="84"/>
      <c r="Z124" s="183"/>
      <c r="AE124" s="17"/>
      <c r="AK124" s="3"/>
      <c r="AL124" s="3"/>
      <c r="AM124" s="4"/>
      <c r="AN124" s="3"/>
      <c r="BL124" s="30"/>
      <c r="BM124" s="72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4"/>
    </row>
    <row r="125" spans="14:77" ht="15" customHeight="1">
      <c r="N125" s="30"/>
      <c r="O125" s="79"/>
      <c r="P125" s="30"/>
      <c r="Q125" s="30"/>
      <c r="R125" s="30"/>
      <c r="S125" s="30"/>
      <c r="T125" s="82"/>
      <c r="U125" s="82"/>
      <c r="V125" s="82"/>
      <c r="W125" s="82"/>
      <c r="X125" s="82"/>
      <c r="Y125" s="84"/>
      <c r="Z125" s="183"/>
      <c r="AE125" s="17"/>
      <c r="AK125" s="3"/>
      <c r="AL125" s="3"/>
      <c r="AM125" s="4"/>
      <c r="AN125" s="3"/>
      <c r="BL125" s="30"/>
      <c r="BM125" s="72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4"/>
    </row>
    <row r="126" spans="14:77" ht="15" customHeight="1">
      <c r="N126" s="30"/>
      <c r="O126" s="79"/>
      <c r="P126" s="30"/>
      <c r="Q126" s="30"/>
      <c r="R126" s="30"/>
      <c r="S126" s="30"/>
      <c r="T126" s="82"/>
      <c r="U126" s="82"/>
      <c r="V126" s="82"/>
      <c r="W126" s="82"/>
      <c r="X126" s="82"/>
      <c r="Y126" s="84"/>
      <c r="Z126" s="183"/>
      <c r="AE126" s="17"/>
      <c r="AK126" s="3"/>
      <c r="AL126" s="3"/>
      <c r="AM126" s="4"/>
      <c r="AN126" s="3"/>
      <c r="BL126" s="30"/>
      <c r="BM126" s="72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4"/>
    </row>
    <row r="127" spans="14:77" ht="15" customHeight="1">
      <c r="N127" s="30"/>
      <c r="O127" s="79"/>
      <c r="P127" s="30"/>
      <c r="Q127" s="30"/>
      <c r="R127" s="30"/>
      <c r="S127" s="30"/>
      <c r="T127" s="82"/>
      <c r="U127" s="82"/>
      <c r="V127" s="82"/>
      <c r="W127" s="82"/>
      <c r="X127" s="82"/>
      <c r="Y127" s="84"/>
      <c r="Z127" s="183"/>
      <c r="AE127" s="17"/>
      <c r="AK127" s="3"/>
      <c r="AL127" s="3"/>
      <c r="AM127" s="4"/>
      <c r="AN127" s="3"/>
      <c r="BL127" s="30"/>
      <c r="BM127" s="72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4"/>
    </row>
    <row r="128" spans="14:77" ht="15" customHeight="1">
      <c r="N128" s="30"/>
      <c r="O128" s="79"/>
      <c r="P128" s="30"/>
      <c r="Q128" s="30"/>
      <c r="R128" s="30"/>
      <c r="S128" s="30"/>
      <c r="T128" s="82"/>
      <c r="U128" s="82"/>
      <c r="V128" s="82"/>
      <c r="W128" s="82"/>
      <c r="X128" s="82"/>
      <c r="Y128" s="84"/>
      <c r="Z128" s="183"/>
      <c r="AE128" s="17"/>
      <c r="AK128" s="3"/>
      <c r="AL128" s="3"/>
      <c r="AM128" s="4"/>
      <c r="AN128" s="3"/>
      <c r="BL128" s="30"/>
      <c r="BM128" s="72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4"/>
    </row>
    <row r="129" spans="14:77" ht="15" customHeight="1">
      <c r="N129" s="30"/>
      <c r="O129" s="79"/>
      <c r="P129" s="30"/>
      <c r="Q129" s="30"/>
      <c r="R129" s="30"/>
      <c r="S129" s="30"/>
      <c r="T129" s="82"/>
      <c r="U129" s="82"/>
      <c r="V129" s="82"/>
      <c r="W129" s="82"/>
      <c r="X129" s="82"/>
      <c r="Y129" s="84"/>
      <c r="Z129" s="183"/>
      <c r="AE129" s="17"/>
      <c r="AK129" s="3"/>
      <c r="AL129" s="3"/>
      <c r="AM129" s="4"/>
      <c r="AN129" s="3"/>
      <c r="BL129" s="30"/>
      <c r="BM129" s="72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4"/>
    </row>
    <row r="130" spans="14:77" ht="15" customHeight="1">
      <c r="N130" s="30"/>
      <c r="O130" s="79"/>
      <c r="P130" s="30"/>
      <c r="Q130" s="30"/>
      <c r="R130" s="30"/>
      <c r="S130" s="30"/>
      <c r="T130" s="82"/>
      <c r="U130" s="82"/>
      <c r="V130" s="82"/>
      <c r="W130" s="82"/>
      <c r="X130" s="82"/>
      <c r="Y130" s="84"/>
      <c r="Z130" s="183"/>
      <c r="AE130" s="17"/>
      <c r="AK130" s="3"/>
      <c r="AL130" s="3"/>
      <c r="AM130" s="4"/>
      <c r="AN130" s="3"/>
      <c r="BL130" s="30"/>
      <c r="BM130" s="72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4"/>
    </row>
    <row r="131" spans="14:77" ht="15" customHeight="1">
      <c r="N131" s="30"/>
      <c r="O131" s="79"/>
      <c r="P131" s="30"/>
      <c r="Q131" s="30"/>
      <c r="R131" s="30"/>
      <c r="S131" s="30"/>
      <c r="T131" s="82"/>
      <c r="U131" s="82"/>
      <c r="V131" s="82"/>
      <c r="W131" s="82"/>
      <c r="X131" s="82"/>
      <c r="Y131" s="84"/>
      <c r="Z131" s="183"/>
      <c r="AE131" s="17"/>
      <c r="AK131" s="3"/>
      <c r="AL131" s="3"/>
      <c r="AM131" s="4"/>
      <c r="AN131" s="3"/>
      <c r="BL131" s="30"/>
      <c r="BM131" s="72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4"/>
    </row>
    <row r="132" spans="14:77" ht="15" customHeight="1">
      <c r="N132" s="30"/>
      <c r="O132" s="79"/>
      <c r="P132" s="30"/>
      <c r="Q132" s="30"/>
      <c r="R132" s="30"/>
      <c r="S132" s="30"/>
      <c r="T132" s="82"/>
      <c r="U132" s="82"/>
      <c r="V132" s="82"/>
      <c r="W132" s="82"/>
      <c r="X132" s="82"/>
      <c r="Y132" s="84"/>
      <c r="Z132" s="183"/>
      <c r="AE132" s="17"/>
      <c r="AK132" s="3"/>
      <c r="AL132" s="3"/>
      <c r="AM132" s="4"/>
      <c r="AN132" s="3"/>
      <c r="BL132" s="30"/>
      <c r="BM132" s="72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4"/>
    </row>
    <row r="133" spans="14:77" ht="15" customHeight="1">
      <c r="N133" s="30"/>
      <c r="O133" s="79"/>
      <c r="P133" s="30"/>
      <c r="Q133" s="30"/>
      <c r="R133" s="30"/>
      <c r="S133" s="30"/>
      <c r="T133" s="82"/>
      <c r="U133" s="82"/>
      <c r="V133" s="82"/>
      <c r="W133" s="82"/>
      <c r="X133" s="82"/>
      <c r="Y133" s="84"/>
      <c r="Z133" s="183"/>
      <c r="AE133" s="17"/>
      <c r="AK133" s="3"/>
      <c r="AL133" s="3"/>
      <c r="AM133" s="4"/>
      <c r="AN133" s="3"/>
      <c r="BL133" s="30"/>
      <c r="BM133" s="72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4"/>
    </row>
    <row r="134" spans="14:77" ht="15" customHeight="1">
      <c r="N134" s="30"/>
      <c r="O134" s="79"/>
      <c r="P134" s="30"/>
      <c r="Q134" s="30"/>
      <c r="R134" s="30"/>
      <c r="S134" s="30"/>
      <c r="T134" s="82"/>
      <c r="U134" s="82"/>
      <c r="V134" s="82"/>
      <c r="W134" s="82"/>
      <c r="X134" s="82"/>
      <c r="Y134" s="84"/>
      <c r="Z134" s="183"/>
      <c r="AE134" s="17"/>
      <c r="AK134" s="3"/>
      <c r="AL134" s="3"/>
      <c r="AM134" s="4"/>
      <c r="AN134" s="3"/>
      <c r="BL134" s="30"/>
      <c r="BM134" s="72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4"/>
    </row>
    <row r="135" spans="14:77" ht="15" customHeight="1">
      <c r="N135" s="30"/>
      <c r="O135" s="79"/>
      <c r="P135" s="30"/>
      <c r="Q135" s="30"/>
      <c r="R135" s="30"/>
      <c r="S135" s="30"/>
      <c r="T135" s="82"/>
      <c r="U135" s="82"/>
      <c r="V135" s="82"/>
      <c r="W135" s="82"/>
      <c r="X135" s="82"/>
      <c r="Y135" s="84"/>
      <c r="Z135" s="183"/>
      <c r="AE135" s="17"/>
      <c r="AK135" s="3"/>
      <c r="AL135" s="3"/>
      <c r="AM135" s="4"/>
      <c r="AN135" s="3"/>
      <c r="BL135" s="30"/>
      <c r="BM135" s="72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4"/>
    </row>
    <row r="136" spans="14:77" ht="15" customHeight="1">
      <c r="N136" s="30"/>
      <c r="O136" s="79"/>
      <c r="P136" s="30"/>
      <c r="Q136" s="30"/>
      <c r="R136" s="30"/>
      <c r="S136" s="30"/>
      <c r="T136" s="82"/>
      <c r="U136" s="82"/>
      <c r="V136" s="82"/>
      <c r="W136" s="82"/>
      <c r="X136" s="82"/>
      <c r="Y136" s="84"/>
      <c r="Z136" s="183"/>
      <c r="AE136" s="17"/>
      <c r="AK136" s="3"/>
      <c r="AL136" s="3"/>
      <c r="AM136" s="4"/>
      <c r="AN136" s="3"/>
      <c r="BL136" s="30"/>
      <c r="BM136" s="72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4"/>
    </row>
    <row r="137" spans="14:77" ht="15" customHeight="1">
      <c r="N137" s="30"/>
      <c r="O137" s="79"/>
      <c r="P137" s="30"/>
      <c r="Q137" s="30"/>
      <c r="R137" s="30"/>
      <c r="S137" s="30"/>
      <c r="T137" s="82"/>
      <c r="U137" s="82"/>
      <c r="V137" s="82"/>
      <c r="W137" s="82"/>
      <c r="X137" s="82"/>
      <c r="Y137" s="84"/>
      <c r="Z137" s="183"/>
      <c r="AE137" s="17"/>
      <c r="AK137" s="3"/>
      <c r="AL137" s="3"/>
      <c r="AM137" s="4"/>
      <c r="AN137" s="3"/>
      <c r="BL137" s="30"/>
      <c r="BM137" s="72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4"/>
    </row>
    <row r="138" spans="14:77" ht="15" customHeight="1">
      <c r="N138" s="30"/>
      <c r="O138" s="79"/>
      <c r="P138" s="30"/>
      <c r="Q138" s="30"/>
      <c r="R138" s="30"/>
      <c r="S138" s="30"/>
      <c r="T138" s="82"/>
      <c r="U138" s="82"/>
      <c r="V138" s="82"/>
      <c r="W138" s="82"/>
      <c r="X138" s="82"/>
      <c r="Y138" s="84"/>
      <c r="Z138" s="183"/>
      <c r="AE138" s="17"/>
      <c r="AK138" s="3"/>
      <c r="AL138" s="3"/>
      <c r="AM138" s="4"/>
      <c r="AN138" s="3"/>
      <c r="BL138" s="30"/>
      <c r="BM138" s="72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4"/>
    </row>
    <row r="139" spans="14:77" ht="15" customHeight="1">
      <c r="N139" s="30"/>
      <c r="O139" s="79"/>
      <c r="P139" s="30"/>
      <c r="Q139" s="30"/>
      <c r="R139" s="30"/>
      <c r="S139" s="30"/>
      <c r="T139" s="82"/>
      <c r="U139" s="82"/>
      <c r="V139" s="82"/>
      <c r="W139" s="82"/>
      <c r="X139" s="82"/>
      <c r="Y139" s="84"/>
      <c r="Z139" s="183"/>
      <c r="AE139" s="17"/>
      <c r="AK139" s="3"/>
      <c r="AL139" s="3"/>
      <c r="AM139" s="4"/>
      <c r="AN139" s="3"/>
      <c r="BL139" s="30"/>
      <c r="BM139" s="72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4"/>
    </row>
    <row r="140" spans="14:77" ht="15" customHeight="1">
      <c r="N140" s="30"/>
      <c r="O140" s="79"/>
      <c r="P140" s="30"/>
      <c r="Q140" s="30"/>
      <c r="R140" s="30"/>
      <c r="S140" s="30"/>
      <c r="T140" s="82"/>
      <c r="U140" s="82"/>
      <c r="V140" s="82"/>
      <c r="W140" s="82"/>
      <c r="X140" s="82"/>
      <c r="Y140" s="84"/>
      <c r="Z140" s="183"/>
      <c r="AE140" s="17"/>
      <c r="AK140" s="3"/>
      <c r="AL140" s="3"/>
      <c r="AM140" s="4"/>
      <c r="AN140" s="3"/>
      <c r="BL140" s="30"/>
      <c r="BM140" s="72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4"/>
    </row>
    <row r="141" spans="14:77" ht="15" customHeight="1">
      <c r="N141" s="30"/>
      <c r="O141" s="79"/>
      <c r="P141" s="30"/>
      <c r="Q141" s="30"/>
      <c r="R141" s="30"/>
      <c r="S141" s="30"/>
      <c r="T141" s="82"/>
      <c r="U141" s="82"/>
      <c r="V141" s="82"/>
      <c r="W141" s="82"/>
      <c r="X141" s="82"/>
      <c r="Y141" s="84"/>
      <c r="Z141" s="183"/>
      <c r="AE141" s="17"/>
      <c r="AK141" s="3"/>
      <c r="AL141" s="3"/>
      <c r="AM141" s="4"/>
      <c r="AN141" s="3"/>
      <c r="BL141" s="30"/>
      <c r="BM141" s="72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4"/>
    </row>
    <row r="142" spans="14:77" ht="15" customHeight="1">
      <c r="N142" s="30"/>
      <c r="O142" s="79"/>
      <c r="P142" s="30"/>
      <c r="Q142" s="30"/>
      <c r="R142" s="30"/>
      <c r="S142" s="30"/>
      <c r="T142" s="82"/>
      <c r="U142" s="82"/>
      <c r="V142" s="82"/>
      <c r="W142" s="82"/>
      <c r="X142" s="82"/>
      <c r="Y142" s="84"/>
      <c r="Z142" s="183"/>
      <c r="AE142" s="17"/>
      <c r="AK142" s="3"/>
      <c r="AL142" s="3"/>
      <c r="AM142" s="4"/>
      <c r="AN142" s="3"/>
      <c r="BL142" s="30"/>
      <c r="BM142" s="72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4"/>
    </row>
    <row r="143" spans="14:77" ht="15" customHeight="1">
      <c r="N143" s="30"/>
      <c r="O143" s="79"/>
      <c r="P143" s="30"/>
      <c r="Q143" s="30"/>
      <c r="R143" s="30"/>
      <c r="S143" s="30"/>
      <c r="T143" s="82"/>
      <c r="U143" s="82"/>
      <c r="V143" s="82"/>
      <c r="W143" s="82"/>
      <c r="X143" s="82"/>
      <c r="Y143" s="84"/>
      <c r="Z143" s="183"/>
      <c r="AE143" s="17"/>
      <c r="AK143" s="3"/>
      <c r="AL143" s="3"/>
      <c r="AM143" s="4"/>
      <c r="AN143" s="3"/>
      <c r="BL143" s="30"/>
      <c r="BM143" s="72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4"/>
    </row>
    <row r="144" spans="14:77" ht="15" customHeight="1">
      <c r="N144" s="30"/>
      <c r="O144" s="79"/>
      <c r="P144" s="30"/>
      <c r="Q144" s="30"/>
      <c r="R144" s="30"/>
      <c r="S144" s="30"/>
      <c r="T144" s="82"/>
      <c r="U144" s="82"/>
      <c r="V144" s="82"/>
      <c r="W144" s="82"/>
      <c r="X144" s="82"/>
      <c r="Y144" s="84"/>
      <c r="Z144" s="183"/>
      <c r="AE144" s="17"/>
      <c r="AK144" s="3"/>
      <c r="AL144" s="3"/>
      <c r="AM144" s="4"/>
      <c r="AN144" s="3"/>
      <c r="BL144" s="30"/>
      <c r="BM144" s="72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4"/>
    </row>
    <row r="145" spans="14:77" ht="15" customHeight="1">
      <c r="N145" s="30"/>
      <c r="O145" s="79"/>
      <c r="P145" s="30"/>
      <c r="Q145" s="30"/>
      <c r="R145" s="30"/>
      <c r="S145" s="30"/>
      <c r="T145" s="82"/>
      <c r="U145" s="82"/>
      <c r="V145" s="82"/>
      <c r="W145" s="82"/>
      <c r="X145" s="82"/>
      <c r="Y145" s="84"/>
      <c r="Z145" s="183"/>
      <c r="AE145" s="17"/>
      <c r="AK145" s="3"/>
      <c r="AL145" s="3"/>
      <c r="AM145" s="4"/>
      <c r="AN145" s="3"/>
      <c r="BL145" s="30"/>
      <c r="BM145" s="72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4"/>
    </row>
    <row r="146" spans="14:77" ht="15" customHeight="1">
      <c r="N146" s="30"/>
      <c r="O146" s="79"/>
      <c r="P146" s="30"/>
      <c r="Q146" s="30"/>
      <c r="R146" s="30"/>
      <c r="S146" s="30"/>
      <c r="T146" s="82"/>
      <c r="U146" s="82"/>
      <c r="V146" s="82"/>
      <c r="W146" s="82"/>
      <c r="X146" s="82"/>
      <c r="Y146" s="84"/>
      <c r="Z146" s="183"/>
      <c r="AE146" s="17"/>
      <c r="AK146" s="3"/>
      <c r="AL146" s="3"/>
      <c r="AM146" s="4"/>
      <c r="AN146" s="3"/>
      <c r="BL146" s="30"/>
      <c r="BM146" s="72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4"/>
    </row>
    <row r="147" spans="14:77" ht="15" customHeight="1">
      <c r="N147" s="30"/>
      <c r="O147" s="79"/>
      <c r="P147" s="30"/>
      <c r="Q147" s="30"/>
      <c r="R147" s="30"/>
      <c r="S147" s="30"/>
      <c r="T147" s="82"/>
      <c r="U147" s="82"/>
      <c r="V147" s="82"/>
      <c r="W147" s="82"/>
      <c r="X147" s="82"/>
      <c r="Y147" s="84"/>
      <c r="Z147" s="183"/>
      <c r="AE147" s="17"/>
      <c r="AK147" s="3"/>
      <c r="AL147" s="3"/>
      <c r="AM147" s="4"/>
      <c r="AN147" s="3"/>
      <c r="BL147" s="30"/>
      <c r="BM147" s="72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4"/>
    </row>
    <row r="148" spans="14:77" ht="15" customHeight="1">
      <c r="N148" s="30"/>
      <c r="O148" s="79"/>
      <c r="P148" s="30"/>
      <c r="Q148" s="30"/>
      <c r="R148" s="30"/>
      <c r="S148" s="30"/>
      <c r="T148" s="82"/>
      <c r="U148" s="82"/>
      <c r="V148" s="82"/>
      <c r="W148" s="82"/>
      <c r="X148" s="82"/>
      <c r="Y148" s="84"/>
      <c r="Z148" s="183"/>
      <c r="AE148" s="17"/>
      <c r="AK148" s="3"/>
      <c r="AL148" s="3"/>
      <c r="AM148" s="4"/>
      <c r="AN148" s="3"/>
      <c r="BL148" s="30"/>
      <c r="BM148" s="72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4"/>
    </row>
    <row r="149" spans="14:77" ht="15" customHeight="1">
      <c r="N149" s="30"/>
      <c r="O149" s="79"/>
      <c r="P149" s="30"/>
      <c r="Q149" s="30"/>
      <c r="R149" s="30"/>
      <c r="S149" s="30"/>
      <c r="T149" s="82"/>
      <c r="U149" s="82"/>
      <c r="V149" s="82"/>
      <c r="W149" s="82"/>
      <c r="X149" s="82"/>
      <c r="Y149" s="84"/>
      <c r="Z149" s="183"/>
      <c r="AE149" s="17"/>
      <c r="AK149" s="3"/>
      <c r="AL149" s="3"/>
      <c r="AM149" s="4"/>
      <c r="AN149" s="3"/>
      <c r="BL149" s="30"/>
      <c r="BM149" s="72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4"/>
    </row>
    <row r="150" spans="14:77" ht="15" customHeight="1">
      <c r="N150" s="30"/>
      <c r="O150" s="79"/>
      <c r="P150" s="30"/>
      <c r="Q150" s="30"/>
      <c r="R150" s="30"/>
      <c r="S150" s="30"/>
      <c r="T150" s="82"/>
      <c r="U150" s="82"/>
      <c r="V150" s="82"/>
      <c r="W150" s="82"/>
      <c r="X150" s="82"/>
      <c r="Y150" s="84"/>
      <c r="Z150" s="183"/>
      <c r="AE150" s="17"/>
      <c r="AK150" s="3"/>
      <c r="AL150" s="3"/>
      <c r="AM150" s="4"/>
      <c r="AN150" s="3"/>
      <c r="BL150" s="30"/>
      <c r="BM150" s="72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4"/>
    </row>
    <row r="151" spans="14:77" ht="15" customHeight="1">
      <c r="N151" s="30"/>
      <c r="O151" s="79"/>
      <c r="P151" s="30"/>
      <c r="Q151" s="30"/>
      <c r="R151" s="30"/>
      <c r="S151" s="30"/>
      <c r="T151" s="82"/>
      <c r="U151" s="82"/>
      <c r="V151" s="82"/>
      <c r="W151" s="82"/>
      <c r="X151" s="82"/>
      <c r="Y151" s="84"/>
      <c r="Z151" s="183"/>
      <c r="AE151" s="17"/>
      <c r="AK151" s="3"/>
      <c r="AL151" s="3"/>
      <c r="AM151" s="4"/>
      <c r="AN151" s="3"/>
      <c r="BL151" s="30"/>
      <c r="BM151" s="72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4"/>
    </row>
    <row r="152" spans="14:77" ht="15" customHeight="1">
      <c r="N152" s="30"/>
      <c r="O152" s="79"/>
      <c r="P152" s="30"/>
      <c r="Q152" s="30"/>
      <c r="R152" s="30"/>
      <c r="S152" s="30"/>
      <c r="T152" s="82"/>
      <c r="U152" s="82"/>
      <c r="V152" s="82"/>
      <c r="W152" s="82"/>
      <c r="X152" s="82"/>
      <c r="Y152" s="84"/>
      <c r="Z152" s="183"/>
      <c r="AE152" s="17"/>
      <c r="AK152" s="3"/>
      <c r="AL152" s="3"/>
      <c r="AM152" s="4"/>
      <c r="AN152" s="3"/>
      <c r="BL152" s="30"/>
      <c r="BM152" s="72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4"/>
    </row>
    <row r="153" spans="14:77" ht="15" customHeight="1">
      <c r="N153" s="30"/>
      <c r="O153" s="79"/>
      <c r="P153" s="30"/>
      <c r="Q153" s="30"/>
      <c r="R153" s="30"/>
      <c r="S153" s="30"/>
      <c r="T153" s="82"/>
      <c r="U153" s="82"/>
      <c r="V153" s="82"/>
      <c r="W153" s="82"/>
      <c r="X153" s="82"/>
      <c r="Y153" s="84"/>
      <c r="Z153" s="183"/>
      <c r="AE153" s="17"/>
      <c r="AK153" s="3"/>
      <c r="AL153" s="3"/>
      <c r="AM153" s="4"/>
      <c r="AN153" s="3"/>
      <c r="BL153" s="30"/>
      <c r="BM153" s="72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4"/>
    </row>
    <row r="154" spans="14:77" ht="15" customHeight="1">
      <c r="N154" s="30"/>
      <c r="O154" s="79"/>
      <c r="P154" s="30"/>
      <c r="Q154" s="30"/>
      <c r="R154" s="30"/>
      <c r="S154" s="30"/>
      <c r="T154" s="82"/>
      <c r="U154" s="82"/>
      <c r="V154" s="82"/>
      <c r="W154" s="82"/>
      <c r="X154" s="82"/>
      <c r="Y154" s="84"/>
      <c r="Z154" s="183"/>
      <c r="AE154" s="17"/>
      <c r="AK154" s="3"/>
      <c r="AL154" s="3"/>
      <c r="AM154" s="4"/>
      <c r="AN154" s="3"/>
      <c r="BL154" s="30"/>
      <c r="BM154" s="72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4"/>
    </row>
    <row r="155" spans="14:77" ht="15" customHeight="1">
      <c r="N155" s="30"/>
      <c r="O155" s="79"/>
      <c r="P155" s="30"/>
      <c r="Q155" s="30"/>
      <c r="R155" s="30"/>
      <c r="S155" s="30"/>
      <c r="T155" s="82"/>
      <c r="U155" s="82"/>
      <c r="V155" s="82"/>
      <c r="W155" s="82"/>
      <c r="X155" s="82"/>
      <c r="Y155" s="84"/>
      <c r="Z155" s="183"/>
      <c r="AE155" s="17"/>
      <c r="AK155" s="3"/>
      <c r="AL155" s="3"/>
      <c r="AM155" s="4"/>
      <c r="AN155" s="3"/>
      <c r="BL155" s="30"/>
      <c r="BM155" s="72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4"/>
    </row>
    <row r="156" spans="14:77" ht="15" customHeight="1">
      <c r="N156" s="30"/>
      <c r="O156" s="79"/>
      <c r="P156" s="30"/>
      <c r="Q156" s="30"/>
      <c r="R156" s="30"/>
      <c r="S156" s="30"/>
      <c r="T156" s="82"/>
      <c r="U156" s="82"/>
      <c r="V156" s="82"/>
      <c r="W156" s="82"/>
      <c r="X156" s="82"/>
      <c r="Y156" s="84"/>
      <c r="Z156" s="183"/>
      <c r="AE156" s="17"/>
      <c r="AK156" s="3"/>
      <c r="AL156" s="3"/>
      <c r="AM156" s="4"/>
      <c r="AN156" s="3"/>
      <c r="BL156" s="30"/>
      <c r="BM156" s="72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4"/>
    </row>
    <row r="157" spans="14:77" ht="15" customHeight="1">
      <c r="N157" s="30"/>
      <c r="O157" s="79"/>
      <c r="P157" s="30"/>
      <c r="Q157" s="30"/>
      <c r="R157" s="30"/>
      <c r="S157" s="30"/>
      <c r="T157" s="82"/>
      <c r="U157" s="82"/>
      <c r="V157" s="82"/>
      <c r="W157" s="82"/>
      <c r="X157" s="82"/>
      <c r="Y157" s="84"/>
      <c r="Z157" s="183"/>
      <c r="AE157" s="17"/>
      <c r="AK157" s="3"/>
      <c r="AL157" s="3"/>
      <c r="AM157" s="4"/>
      <c r="AN157" s="3"/>
      <c r="BL157" s="30"/>
      <c r="BM157" s="72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4"/>
    </row>
    <row r="158" spans="14:77" ht="15" customHeight="1">
      <c r="N158" s="30"/>
      <c r="O158" s="79"/>
      <c r="P158" s="30"/>
      <c r="Q158" s="30"/>
      <c r="R158" s="30"/>
      <c r="S158" s="30"/>
      <c r="T158" s="82"/>
      <c r="U158" s="82"/>
      <c r="V158" s="82"/>
      <c r="W158" s="82"/>
      <c r="X158" s="82"/>
      <c r="Y158" s="84"/>
      <c r="Z158" s="183"/>
      <c r="AE158" s="17"/>
      <c r="AK158" s="3"/>
      <c r="AL158" s="3"/>
      <c r="AM158" s="4"/>
      <c r="AN158" s="3"/>
      <c r="BL158" s="30"/>
      <c r="BM158" s="72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4"/>
    </row>
    <row r="159" spans="14:77" ht="15" customHeight="1">
      <c r="N159" s="30"/>
      <c r="O159" s="79"/>
      <c r="P159" s="30"/>
      <c r="Q159" s="30"/>
      <c r="R159" s="30"/>
      <c r="S159" s="30"/>
      <c r="T159" s="82"/>
      <c r="U159" s="82"/>
      <c r="V159" s="82"/>
      <c r="W159" s="82"/>
      <c r="X159" s="82"/>
      <c r="Y159" s="84"/>
      <c r="Z159" s="183"/>
      <c r="AE159" s="17"/>
      <c r="AK159" s="3"/>
      <c r="AL159" s="3"/>
      <c r="AM159" s="4"/>
      <c r="AN159" s="3"/>
      <c r="BL159" s="30"/>
      <c r="BM159" s="72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4"/>
    </row>
    <row r="160" spans="14:77" ht="15" customHeight="1">
      <c r="N160" s="30"/>
      <c r="O160" s="79"/>
      <c r="P160" s="30"/>
      <c r="Q160" s="30"/>
      <c r="R160" s="30"/>
      <c r="S160" s="30"/>
      <c r="T160" s="82"/>
      <c r="U160" s="82"/>
      <c r="V160" s="82"/>
      <c r="W160" s="82"/>
      <c r="X160" s="82"/>
      <c r="Y160" s="84"/>
      <c r="Z160" s="183"/>
      <c r="AE160" s="17"/>
      <c r="AK160" s="3"/>
      <c r="AL160" s="3"/>
      <c r="AM160" s="4"/>
      <c r="AN160" s="3"/>
      <c r="BL160" s="30"/>
      <c r="BM160" s="72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4"/>
    </row>
    <row r="161" spans="14:77" ht="15" customHeight="1">
      <c r="N161" s="30"/>
      <c r="O161" s="79"/>
      <c r="P161" s="30"/>
      <c r="Q161" s="30"/>
      <c r="R161" s="30"/>
      <c r="S161" s="30"/>
      <c r="T161" s="82"/>
      <c r="U161" s="82"/>
      <c r="V161" s="82"/>
      <c r="W161" s="82"/>
      <c r="X161" s="82"/>
      <c r="Y161" s="84"/>
      <c r="Z161" s="183"/>
      <c r="AE161" s="17"/>
      <c r="AK161" s="3"/>
      <c r="AL161" s="3"/>
      <c r="AM161" s="4"/>
      <c r="AN161" s="3"/>
      <c r="BL161" s="30"/>
      <c r="BM161" s="72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4"/>
    </row>
    <row r="162" spans="14:77" ht="15" customHeight="1">
      <c r="N162" s="30"/>
      <c r="O162" s="79"/>
      <c r="P162" s="30"/>
      <c r="Q162" s="30"/>
      <c r="R162" s="30"/>
      <c r="S162" s="30"/>
      <c r="T162" s="82"/>
      <c r="U162" s="82"/>
      <c r="V162" s="82"/>
      <c r="W162" s="82"/>
      <c r="X162" s="82"/>
      <c r="Y162" s="84"/>
      <c r="Z162" s="257"/>
      <c r="AE162" s="17"/>
      <c r="AK162" s="3"/>
      <c r="AL162" s="3"/>
      <c r="AM162" s="4"/>
      <c r="AN162" s="3"/>
      <c r="BL162" s="30"/>
      <c r="BM162" s="72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4"/>
    </row>
    <row r="163" spans="14:77" ht="19.5" customHeight="1">
      <c r="N163" s="91" t="s">
        <v>758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1"/>
      <c r="AB163" s="5" t="s">
        <v>228</v>
      </c>
      <c r="BL163" s="30"/>
      <c r="BM163" s="72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4"/>
    </row>
    <row r="164" spans="14:77" ht="15" customHeight="1">
      <c r="N164" s="30"/>
      <c r="O164" s="79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1"/>
      <c r="AC164" s="18" t="s">
        <v>524</v>
      </c>
      <c r="AD164" s="18" t="s">
        <v>525</v>
      </c>
      <c r="BL164" s="30"/>
      <c r="BM164" s="72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4"/>
    </row>
    <row r="165" spans="14:77" ht="19.5" customHeight="1">
      <c r="N165" s="30" t="s">
        <v>208</v>
      </c>
      <c r="O165" s="92" t="s">
        <v>177</v>
      </c>
      <c r="P165" s="93" t="s">
        <v>25</v>
      </c>
      <c r="Q165" s="93" t="s">
        <v>26</v>
      </c>
      <c r="R165" s="93" t="s">
        <v>139</v>
      </c>
      <c r="S165" s="93" t="s">
        <v>90</v>
      </c>
      <c r="T165" s="93" t="s">
        <v>43</v>
      </c>
      <c r="U165" s="445" t="str">
        <f>H3</f>
        <v>FEBRUARY-10</v>
      </c>
      <c r="V165" s="437" t="str">
        <f>NDPL!V5</f>
        <v>JANUARY-10</v>
      </c>
      <c r="W165" s="93" t="s">
        <v>206</v>
      </c>
      <c r="X165" s="93" t="s">
        <v>207</v>
      </c>
      <c r="Y165" s="93" t="s">
        <v>197</v>
      </c>
      <c r="Z165" s="182"/>
      <c r="AA165" s="7" t="s">
        <v>208</v>
      </c>
      <c r="AB165" s="8" t="s">
        <v>177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177</v>
      </c>
      <c r="BM165" s="72" t="s">
        <v>25</v>
      </c>
      <c r="BN165" s="30" t="s">
        <v>26</v>
      </c>
      <c r="BO165" s="30" t="s">
        <v>139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4" t="s">
        <v>243</v>
      </c>
    </row>
    <row r="166" spans="14:77" ht="9.75" customHeight="1">
      <c r="N166" s="30"/>
      <c r="O166" s="94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1"/>
      <c r="AB166" s="3" t="s">
        <v>103</v>
      </c>
      <c r="AC166" s="14"/>
      <c r="BL166" s="30"/>
      <c r="BM166" s="72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4"/>
    </row>
    <row r="167" spans="14:77" ht="9.75" customHeight="1">
      <c r="N167" s="30"/>
      <c r="O167" s="94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1"/>
      <c r="AB167" s="3" t="s">
        <v>105</v>
      </c>
      <c r="AC167" s="14"/>
      <c r="BL167" s="30"/>
      <c r="BM167" s="72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4"/>
    </row>
    <row r="168" spans="14:77" ht="9.75" customHeight="1">
      <c r="N168" s="30"/>
      <c r="O168" s="94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1"/>
      <c r="AA168" s="7"/>
      <c r="AB168" s="3" t="s">
        <v>117</v>
      </c>
      <c r="AC168" s="14"/>
      <c r="AQ168" s="8"/>
      <c r="BL168" s="82" t="s">
        <v>117</v>
      </c>
      <c r="BM168" s="72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4"/>
    </row>
    <row r="169" spans="14:113" s="39" customFormat="1" ht="9.75" customHeight="1">
      <c r="N169" s="30">
        <v>3</v>
      </c>
      <c r="O169" s="63" t="s">
        <v>118</v>
      </c>
      <c r="P169" s="72">
        <v>4902518</v>
      </c>
      <c r="Q169" s="64">
        <v>0</v>
      </c>
      <c r="R169" s="64" t="s">
        <v>659</v>
      </c>
      <c r="S169" s="59" t="s">
        <v>699</v>
      </c>
      <c r="T169" s="64">
        <v>-100</v>
      </c>
      <c r="U169" s="64">
        <v>76485</v>
      </c>
      <c r="V169" s="64">
        <v>75425</v>
      </c>
      <c r="W169" s="64">
        <f>U169-V169</f>
        <v>1060</v>
      </c>
      <c r="X169" s="30">
        <f>T169*W169</f>
        <v>-106000</v>
      </c>
      <c r="Y169" s="96">
        <f>IF(S169="Kvarh(Lag)",X169/1000000,X169/1000)</f>
        <v>-0.106</v>
      </c>
      <c r="Z169" s="181"/>
      <c r="AA169" s="2">
        <v>1</v>
      </c>
      <c r="AB169" s="3" t="s">
        <v>119</v>
      </c>
      <c r="AC169" s="61" t="e">
        <f>NDPL!#REF!</f>
        <v>#REF!</v>
      </c>
      <c r="AD169" s="61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2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3" t="s">
        <v>119</v>
      </c>
      <c r="P170" s="72">
        <v>4902519</v>
      </c>
      <c r="Q170" s="64">
        <v>0</v>
      </c>
      <c r="R170" s="64" t="s">
        <v>659</v>
      </c>
      <c r="S170" s="59" t="s">
        <v>699</v>
      </c>
      <c r="T170" s="64">
        <v>-100</v>
      </c>
      <c r="U170" s="64">
        <v>122990</v>
      </c>
      <c r="V170" s="64">
        <v>121301</v>
      </c>
      <c r="W170" s="64">
        <f>U170-V170</f>
        <v>1689</v>
      </c>
      <c r="X170" s="30">
        <f>T170*W170</f>
        <v>-168900</v>
      </c>
      <c r="Y170" s="96">
        <f>IF(S170="Kvarh(Lag)",X170/1000000,X170/1000)</f>
        <v>-0.1689</v>
      </c>
      <c r="Z170" s="181"/>
      <c r="AA170" s="2">
        <v>1</v>
      </c>
      <c r="AB170" s="3" t="s">
        <v>122</v>
      </c>
      <c r="AC170" s="61" t="e">
        <f>NDPL!#REF!</f>
        <v>#REF!</v>
      </c>
      <c r="AD170" s="61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2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3" t="s">
        <v>120</v>
      </c>
      <c r="P171" s="72">
        <v>4902520</v>
      </c>
      <c r="Q171" s="64">
        <v>0</v>
      </c>
      <c r="R171" s="64" t="s">
        <v>659</v>
      </c>
      <c r="S171" s="59" t="s">
        <v>699</v>
      </c>
      <c r="T171" s="64">
        <v>-100</v>
      </c>
      <c r="U171" s="64">
        <v>87648</v>
      </c>
      <c r="V171" s="64">
        <v>87075</v>
      </c>
      <c r="W171" s="64">
        <f>U171-V171</f>
        <v>573</v>
      </c>
      <c r="X171" s="30">
        <f>T171*W171</f>
        <v>-57300</v>
      </c>
      <c r="Y171" s="96">
        <f>IF(S171="Kvarh(Lag)",X171/1000000,X171/1000)</f>
        <v>-0.0573</v>
      </c>
      <c r="Z171" s="181"/>
      <c r="AA171" s="2">
        <v>1</v>
      </c>
      <c r="AB171" s="3" t="s">
        <v>124</v>
      </c>
      <c r="AC171" s="61" t="e">
        <f>NDPL!#REF!</f>
        <v>#REF!</v>
      </c>
      <c r="AD171" s="61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2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3"/>
      <c r="P172" s="72"/>
      <c r="Q172" s="64"/>
      <c r="R172" s="64"/>
      <c r="S172" s="64"/>
      <c r="T172" s="64"/>
      <c r="U172" s="64"/>
      <c r="V172" s="64"/>
      <c r="W172" s="64"/>
      <c r="X172" s="30"/>
      <c r="Y172" s="70"/>
      <c r="Z172" s="181"/>
      <c r="AA172" s="2">
        <v>1</v>
      </c>
      <c r="AB172" s="3" t="s">
        <v>125</v>
      </c>
      <c r="AC172" s="61" t="e">
        <f>NDPL!#REF!</f>
        <v>#REF!</v>
      </c>
      <c r="AD172" s="61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2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08" t="s">
        <v>121</v>
      </c>
      <c r="P173" s="72"/>
      <c r="Q173" s="64"/>
      <c r="R173" s="64"/>
      <c r="S173" s="64"/>
      <c r="T173" s="64"/>
      <c r="U173" s="30"/>
      <c r="V173" s="30"/>
      <c r="W173" s="64"/>
      <c r="X173" s="30"/>
      <c r="Y173" s="70"/>
      <c r="Z173" s="181"/>
      <c r="AA173" s="2">
        <v>1</v>
      </c>
      <c r="AB173" s="3" t="s">
        <v>200</v>
      </c>
      <c r="AC173" s="61" t="e">
        <f>NDPL!#REF!</f>
        <v>#REF!</v>
      </c>
      <c r="AD173" s="61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2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3" t="s">
        <v>136</v>
      </c>
      <c r="P174" s="72">
        <v>4902521</v>
      </c>
      <c r="Q174" s="64">
        <v>0</v>
      </c>
      <c r="R174" s="64" t="s">
        <v>659</v>
      </c>
      <c r="S174" s="59" t="s">
        <v>699</v>
      </c>
      <c r="T174" s="64">
        <v>-100</v>
      </c>
      <c r="U174" s="64">
        <v>70309</v>
      </c>
      <c r="V174" s="64">
        <v>68987</v>
      </c>
      <c r="W174" s="64">
        <f aca="true" t="shared" si="10" ref="W174:W181">U174-V174</f>
        <v>1322</v>
      </c>
      <c r="X174" s="30">
        <f aca="true" t="shared" si="11" ref="X174:X181">T174*W174</f>
        <v>-132200</v>
      </c>
      <c r="Y174" s="96">
        <f aca="true" t="shared" si="12" ref="Y174:Y181">IF(S174="Kvarh(Lag)",X174/1000000,X174/1000)</f>
        <v>-0.1322</v>
      </c>
      <c r="Z174" s="181"/>
      <c r="AA174" s="2">
        <v>42</v>
      </c>
      <c r="AB174" s="3" t="s">
        <v>630</v>
      </c>
      <c r="AC174" s="61" t="e">
        <f>NDPL!#REF!</f>
        <v>#REF!</v>
      </c>
      <c r="AD174" s="61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2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4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3" t="s">
        <v>122</v>
      </c>
      <c r="P175" s="72">
        <v>4902522</v>
      </c>
      <c r="Q175" s="64">
        <v>0</v>
      </c>
      <c r="R175" s="64" t="s">
        <v>659</v>
      </c>
      <c r="S175" s="59" t="s">
        <v>699</v>
      </c>
      <c r="T175" s="64">
        <v>-100</v>
      </c>
      <c r="U175" s="64">
        <v>2161</v>
      </c>
      <c r="V175" s="64">
        <v>2103</v>
      </c>
      <c r="W175" s="64">
        <f t="shared" si="10"/>
        <v>58</v>
      </c>
      <c r="X175" s="30">
        <f t="shared" si="11"/>
        <v>-5800</v>
      </c>
      <c r="Y175" s="96">
        <f t="shared" si="12"/>
        <v>-0.0058</v>
      </c>
      <c r="Z175" s="181"/>
      <c r="AA175" s="2">
        <v>42</v>
      </c>
      <c r="AB175" s="3" t="s">
        <v>633</v>
      </c>
      <c r="AC175" s="61" t="e">
        <f>NDPL!#REF!</f>
        <v>#REF!</v>
      </c>
      <c r="AD175" s="61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2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4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3" t="s">
        <v>123</v>
      </c>
      <c r="P176" s="72">
        <v>4902523</v>
      </c>
      <c r="Q176" s="64">
        <v>0</v>
      </c>
      <c r="R176" s="64" t="s">
        <v>659</v>
      </c>
      <c r="S176" s="59" t="s">
        <v>699</v>
      </c>
      <c r="T176" s="64">
        <v>-100</v>
      </c>
      <c r="U176" s="64">
        <v>7</v>
      </c>
      <c r="V176" s="64">
        <v>7</v>
      </c>
      <c r="W176" s="64">
        <f t="shared" si="10"/>
        <v>0</v>
      </c>
      <c r="X176" s="30">
        <f t="shared" si="11"/>
        <v>0</v>
      </c>
      <c r="Y176" s="96">
        <f t="shared" si="12"/>
        <v>0</v>
      </c>
      <c r="Z176" s="202"/>
      <c r="AA176" s="41"/>
      <c r="AB176" s="26" t="s">
        <v>317</v>
      </c>
      <c r="AC176" s="211">
        <v>21</v>
      </c>
      <c r="AD176" s="211">
        <v>5634</v>
      </c>
      <c r="AE176" s="68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1" t="s">
        <v>317</v>
      </c>
      <c r="BM176" s="212">
        <v>4865992</v>
      </c>
      <c r="BN176" s="211"/>
      <c r="BO176" s="211" t="s">
        <v>659</v>
      </c>
      <c r="BP176" s="211" t="s">
        <v>91</v>
      </c>
      <c r="BQ176" s="211">
        <v>11</v>
      </c>
      <c r="BR176" s="211">
        <v>11</v>
      </c>
      <c r="BS176" s="211">
        <v>400</v>
      </c>
      <c r="BT176" s="211">
        <v>400</v>
      </c>
      <c r="BU176" s="211">
        <v>100</v>
      </c>
      <c r="BV176" s="211">
        <v>1</v>
      </c>
      <c r="BW176" s="211">
        <f>(BR176/BQ176)*(BT176/BS176)</f>
        <v>1</v>
      </c>
      <c r="BX176" s="211">
        <f>BU176*BV176*BW176</f>
        <v>100</v>
      </c>
      <c r="BY176" s="268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79" t="s">
        <v>124</v>
      </c>
      <c r="P177" s="30">
        <v>4902524</v>
      </c>
      <c r="Q177" s="30">
        <v>0</v>
      </c>
      <c r="R177" s="30" t="s">
        <v>659</v>
      </c>
      <c r="S177" s="59" t="s">
        <v>699</v>
      </c>
      <c r="T177" s="30">
        <v>-100</v>
      </c>
      <c r="U177" s="64">
        <v>7</v>
      </c>
      <c r="V177" s="64">
        <v>7</v>
      </c>
      <c r="W177" s="64">
        <f t="shared" si="10"/>
        <v>0</v>
      </c>
      <c r="X177" s="30">
        <f t="shared" si="11"/>
        <v>0</v>
      </c>
      <c r="Y177" s="96">
        <f t="shared" si="12"/>
        <v>0</v>
      </c>
      <c r="Z177" s="181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4"/>
    </row>
    <row r="178" spans="14:77" ht="9.75" customHeight="1">
      <c r="N178" s="30">
        <v>25</v>
      </c>
      <c r="O178" s="79" t="s">
        <v>125</v>
      </c>
      <c r="P178" s="30">
        <v>4902525</v>
      </c>
      <c r="Q178" s="30">
        <v>0</v>
      </c>
      <c r="R178" s="30" t="s">
        <v>659</v>
      </c>
      <c r="S178" s="59" t="s">
        <v>699</v>
      </c>
      <c r="T178" s="30">
        <v>-100</v>
      </c>
      <c r="U178" s="64">
        <v>5</v>
      </c>
      <c r="V178" s="64">
        <v>5</v>
      </c>
      <c r="W178" s="64">
        <f t="shared" si="10"/>
        <v>0</v>
      </c>
      <c r="X178" s="30">
        <f t="shared" si="11"/>
        <v>0</v>
      </c>
      <c r="Y178" s="96">
        <f t="shared" si="12"/>
        <v>0</v>
      </c>
      <c r="Z178" s="181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4"/>
    </row>
    <row r="179" spans="14:77" ht="9.75" customHeight="1">
      <c r="N179" s="30">
        <v>28</v>
      </c>
      <c r="O179" s="79" t="s">
        <v>200</v>
      </c>
      <c r="P179" s="30">
        <v>4902526</v>
      </c>
      <c r="Q179" s="30">
        <v>0</v>
      </c>
      <c r="R179" s="30" t="s">
        <v>659</v>
      </c>
      <c r="S179" s="59" t="s">
        <v>699</v>
      </c>
      <c r="T179" s="30">
        <v>-100</v>
      </c>
      <c r="U179" s="64">
        <v>42845</v>
      </c>
      <c r="V179" s="64">
        <v>41346</v>
      </c>
      <c r="W179" s="64">
        <f t="shared" si="10"/>
        <v>1499</v>
      </c>
      <c r="X179" s="30">
        <f t="shared" si="11"/>
        <v>-149900</v>
      </c>
      <c r="Y179" s="96">
        <f t="shared" si="12"/>
        <v>-0.1499</v>
      </c>
      <c r="Z179" s="181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4"/>
    </row>
    <row r="180" spans="14:77" ht="9.75" customHeight="1">
      <c r="N180" s="30">
        <v>31</v>
      </c>
      <c r="O180" s="79" t="s">
        <v>568</v>
      </c>
      <c r="P180" s="30">
        <v>4902527</v>
      </c>
      <c r="Q180" s="30">
        <v>0</v>
      </c>
      <c r="R180" s="30" t="s">
        <v>659</v>
      </c>
      <c r="S180" s="59" t="s">
        <v>699</v>
      </c>
      <c r="T180" s="30">
        <v>-100</v>
      </c>
      <c r="U180" s="64">
        <v>1501</v>
      </c>
      <c r="V180" s="64">
        <v>1501</v>
      </c>
      <c r="W180" s="64">
        <f t="shared" si="10"/>
        <v>0</v>
      </c>
      <c r="X180" s="30">
        <f t="shared" si="11"/>
        <v>0</v>
      </c>
      <c r="Y180" s="96">
        <f t="shared" si="12"/>
        <v>0</v>
      </c>
      <c r="Z180" s="181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4"/>
    </row>
    <row r="181" spans="14:77" ht="9.75" customHeight="1">
      <c r="N181" s="30">
        <v>34</v>
      </c>
      <c r="O181" s="79" t="s">
        <v>185</v>
      </c>
      <c r="P181" s="30">
        <v>4902528</v>
      </c>
      <c r="Q181" s="30"/>
      <c r="R181" s="30" t="s">
        <v>659</v>
      </c>
      <c r="S181" s="59" t="s">
        <v>699</v>
      </c>
      <c r="T181" s="30">
        <v>-100</v>
      </c>
      <c r="U181" s="64">
        <v>43100</v>
      </c>
      <c r="V181" s="64">
        <v>43100</v>
      </c>
      <c r="W181" s="64">
        <f t="shared" si="10"/>
        <v>0</v>
      </c>
      <c r="X181" s="30">
        <f t="shared" si="11"/>
        <v>0</v>
      </c>
      <c r="Y181" s="96">
        <f t="shared" si="12"/>
        <v>0</v>
      </c>
      <c r="Z181" s="181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4"/>
    </row>
    <row r="182" spans="14:77" ht="9.75" customHeight="1">
      <c r="N182" s="30"/>
      <c r="O182" s="94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1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4"/>
    </row>
    <row r="183" spans="14:77" ht="9.75" customHeight="1">
      <c r="N183" s="30">
        <v>35</v>
      </c>
      <c r="O183" s="79" t="s">
        <v>317</v>
      </c>
      <c r="P183" s="30">
        <v>4865092</v>
      </c>
      <c r="Q183" s="30">
        <v>0</v>
      </c>
      <c r="R183" s="30" t="s">
        <v>659</v>
      </c>
      <c r="S183" s="59" t="s">
        <v>699</v>
      </c>
      <c r="T183" s="30">
        <v>100</v>
      </c>
      <c r="U183" s="64">
        <v>60114</v>
      </c>
      <c r="V183" s="64">
        <v>56721</v>
      </c>
      <c r="W183" s="64">
        <f>U183-V183</f>
        <v>3393</v>
      </c>
      <c r="X183" s="30">
        <f>T183*W183</f>
        <v>339300</v>
      </c>
      <c r="Y183" s="96">
        <f>IF(S183="Kvarh(Lag)",X183/1000000,X183/1000)</f>
        <v>0.3393</v>
      </c>
      <c r="Z183" s="181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4"/>
    </row>
    <row r="184" spans="14:77" ht="9.75" customHeight="1">
      <c r="N184" s="30"/>
      <c r="O184" s="79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1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4"/>
    </row>
    <row r="185" spans="14:77" ht="9.75" customHeight="1">
      <c r="N185" s="30"/>
      <c r="O185" s="94" t="s">
        <v>629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1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4"/>
    </row>
    <row r="186" spans="14:77" ht="9.75" customHeight="1">
      <c r="N186" s="30">
        <v>37</v>
      </c>
      <c r="O186" s="79" t="s">
        <v>630</v>
      </c>
      <c r="P186" s="30">
        <v>4902514</v>
      </c>
      <c r="Q186" s="30">
        <v>0</v>
      </c>
      <c r="R186" s="30" t="s">
        <v>659</v>
      </c>
      <c r="S186" s="59" t="s">
        <v>699</v>
      </c>
      <c r="T186" s="30">
        <v>-1000</v>
      </c>
      <c r="U186" s="64">
        <v>4368</v>
      </c>
      <c r="V186" s="64">
        <v>4336</v>
      </c>
      <c r="W186" s="64">
        <f>U186-V186</f>
        <v>32</v>
      </c>
      <c r="X186" s="30">
        <f>T186*W186</f>
        <v>-32000</v>
      </c>
      <c r="Y186" s="96">
        <f>IF(S186="Kvarh(Lag)",X186/1000000,X186/1000)</f>
        <v>-0.032</v>
      </c>
      <c r="Z186" s="181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4"/>
    </row>
    <row r="187" spans="14:77" ht="9.75" customHeight="1">
      <c r="N187" s="30">
        <v>39</v>
      </c>
      <c r="O187" s="79" t="s">
        <v>631</v>
      </c>
      <c r="P187" s="30">
        <v>4902514</v>
      </c>
      <c r="Q187" s="30">
        <v>0</v>
      </c>
      <c r="R187" s="30" t="s">
        <v>659</v>
      </c>
      <c r="S187" s="59" t="s">
        <v>699</v>
      </c>
      <c r="T187" s="30">
        <v>1000</v>
      </c>
      <c r="U187" s="64">
        <v>132</v>
      </c>
      <c r="V187" s="64">
        <v>132</v>
      </c>
      <c r="W187" s="64">
        <f>U187-V187</f>
        <v>0</v>
      </c>
      <c r="X187" s="30">
        <f>T187*W187</f>
        <v>0</v>
      </c>
      <c r="Y187" s="96">
        <f>IF(S187="Kvarh(Lag)",X187/1000000,X187/1000)</f>
        <v>0</v>
      </c>
      <c r="Z187" s="181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4"/>
    </row>
    <row r="188" spans="14:77" ht="9.75" customHeight="1">
      <c r="N188" s="30">
        <v>41</v>
      </c>
      <c r="O188" s="79" t="s">
        <v>632</v>
      </c>
      <c r="P188" s="30">
        <v>4902516</v>
      </c>
      <c r="Q188" s="30">
        <v>0</v>
      </c>
      <c r="R188" s="30" t="s">
        <v>659</v>
      </c>
      <c r="S188" s="30" t="s">
        <v>699</v>
      </c>
      <c r="T188" s="30">
        <v>-1000</v>
      </c>
      <c r="U188" s="64">
        <v>1124</v>
      </c>
      <c r="V188" s="64">
        <v>1107</v>
      </c>
      <c r="W188" s="64">
        <f>U188-V188</f>
        <v>17</v>
      </c>
      <c r="X188" s="30">
        <f>T188*W188</f>
        <v>-17000</v>
      </c>
      <c r="Y188" s="96">
        <f>IF(S188="Kvarh(Lag)",X188/1000000,X188/1000)</f>
        <v>-0.017</v>
      </c>
      <c r="Z188" s="181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4"/>
    </row>
    <row r="189" spans="14:77" ht="9.75" customHeight="1">
      <c r="N189" s="30">
        <v>43</v>
      </c>
      <c r="O189" s="79" t="s">
        <v>633</v>
      </c>
      <c r="P189" s="30">
        <v>4902516</v>
      </c>
      <c r="Q189" s="30">
        <v>0</v>
      </c>
      <c r="R189" s="30" t="s">
        <v>659</v>
      </c>
      <c r="S189" s="30" t="s">
        <v>699</v>
      </c>
      <c r="T189" s="30">
        <v>1000</v>
      </c>
      <c r="U189" s="64">
        <v>4802</v>
      </c>
      <c r="V189" s="64">
        <v>4802</v>
      </c>
      <c r="W189" s="64">
        <f>U189-V189</f>
        <v>0</v>
      </c>
      <c r="X189" s="30">
        <f>T189*W189</f>
        <v>0</v>
      </c>
      <c r="Y189" s="96">
        <f>IF(S189="Kvarh(Lag)",X189/1000000,X189/1000)</f>
        <v>0</v>
      </c>
      <c r="Z189" s="181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4"/>
    </row>
    <row r="190" spans="14:77" ht="9.75" customHeight="1">
      <c r="N190" s="30"/>
      <c r="O190" s="79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1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4"/>
    </row>
    <row r="191" spans="14:77" ht="9.75" customHeight="1">
      <c r="N191" s="30"/>
      <c r="O191" s="79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1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4"/>
    </row>
    <row r="192" spans="14:77" ht="9.75" customHeight="1">
      <c r="N192" s="30"/>
      <c r="O192" s="79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1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4"/>
    </row>
    <row r="193" spans="14:26" ht="9.75" customHeight="1">
      <c r="N193" s="30"/>
      <c r="O193" s="79"/>
      <c r="P193" s="30"/>
      <c r="Q193" s="30"/>
      <c r="R193" s="30"/>
      <c r="S193" s="30"/>
      <c r="T193" s="82" t="s">
        <v>138</v>
      </c>
      <c r="U193" s="82"/>
      <c r="V193" s="82"/>
      <c r="W193" s="82"/>
      <c r="X193" s="82"/>
      <c r="Y193" s="99">
        <f>SUM(Y169:Y192)</f>
        <v>-0.3298000000000001</v>
      </c>
      <c r="Z193" s="181"/>
    </row>
    <row r="194" spans="14:26" ht="9.75" customHeight="1">
      <c r="N194" s="30"/>
      <c r="O194" s="79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1"/>
    </row>
    <row r="195" spans="14:26" ht="9.75" customHeight="1">
      <c r="N195" s="30"/>
      <c r="O195" s="79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1"/>
    </row>
    <row r="196" spans="14:26" ht="9.75" customHeight="1">
      <c r="N196" s="30"/>
      <c r="O196" s="79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1"/>
    </row>
    <row r="197" spans="14:26" ht="9.75" customHeight="1">
      <c r="N197" s="30"/>
      <c r="O197" s="79" t="s">
        <v>176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1"/>
    </row>
    <row r="198" ht="12.75">
      <c r="N198" s="30"/>
    </row>
    <row r="199" spans="14:18" ht="12.75">
      <c r="N199" s="30"/>
      <c r="O199" s="100" t="s">
        <v>218</v>
      </c>
      <c r="P199" s="30"/>
      <c r="Q199" s="30"/>
      <c r="R199" s="30"/>
    </row>
    <row r="200" spans="14:18" ht="12.75">
      <c r="N200" s="30"/>
      <c r="O200" s="43"/>
      <c r="P200" s="43" t="s">
        <v>219</v>
      </c>
      <c r="Q200" s="30"/>
      <c r="R200" s="30"/>
    </row>
    <row r="201" spans="14:18" ht="12.75">
      <c r="N201" s="30"/>
      <c r="O201" s="43"/>
      <c r="P201" s="43" t="s">
        <v>220</v>
      </c>
      <c r="Q201" s="30"/>
      <c r="R201" s="30"/>
    </row>
    <row r="202" spans="14:18" ht="12.75">
      <c r="N202" s="30"/>
      <c r="O202" s="43"/>
      <c r="P202" s="43" t="s">
        <v>221</v>
      </c>
      <c r="Q202" s="30"/>
      <c r="R202" s="30"/>
    </row>
    <row r="203" spans="14:16" ht="12.75">
      <c r="N203" s="30"/>
      <c r="P203" s="43" t="s">
        <v>311</v>
      </c>
    </row>
    <row r="204" ht="12.75">
      <c r="N204" s="30"/>
    </row>
    <row r="205" ht="12.75">
      <c r="N205" s="30"/>
    </row>
    <row r="206" ht="15.75">
      <c r="N206" s="109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="115" zoomScaleSheetLayoutView="115" workbookViewId="0" topLeftCell="N46">
      <selection activeCell="W62" sqref="W62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5.00390625" style="44" customWidth="1"/>
    <col min="15" max="15" width="13.57421875" style="44" customWidth="1"/>
    <col min="16" max="16" width="9.140625" style="44" customWidth="1"/>
    <col min="17" max="17" width="9.140625" style="44" hidden="1" customWidth="1"/>
    <col min="18" max="18" width="7.00390625" style="44" customWidth="1"/>
    <col min="19" max="19" width="8.140625" style="79" customWidth="1"/>
    <col min="20" max="20" width="7.00390625" style="44" customWidth="1"/>
    <col min="21" max="21" width="10.421875" style="44" customWidth="1"/>
    <col min="22" max="22" width="11.57421875" style="44" customWidth="1"/>
    <col min="23" max="24" width="9.28125" style="44" bestFit="1" customWidth="1"/>
    <col min="25" max="25" width="11.140625" style="44" customWidth="1"/>
    <col min="26" max="26" width="13.00390625" style="129" hidden="1" customWidth="1"/>
    <col min="27" max="27" width="12.28125" style="79" customWidth="1"/>
    <col min="28" max="28" width="14.7109375" style="197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6"/>
      <c r="Q1" s="86"/>
      <c r="R1" s="86"/>
      <c r="S1" s="30"/>
      <c r="T1" s="86"/>
      <c r="U1" s="86"/>
      <c r="V1" s="86"/>
      <c r="W1" s="86"/>
      <c r="X1" s="86"/>
      <c r="Y1" s="86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314</v>
      </c>
      <c r="N2" s="30"/>
      <c r="O2" s="88" t="s">
        <v>305</v>
      </c>
      <c r="P2" s="86"/>
      <c r="Q2" s="86"/>
      <c r="R2" s="86"/>
      <c r="S2" s="30"/>
      <c r="T2" s="86"/>
      <c r="U2" s="86"/>
      <c r="V2" s="86"/>
      <c r="W2" s="86"/>
      <c r="X2" s="86"/>
      <c r="Y2" s="86"/>
      <c r="AB2" s="5" t="s">
        <v>305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6"/>
      <c r="N3" s="30"/>
      <c r="O3" s="90" t="s">
        <v>664</v>
      </c>
      <c r="P3" s="86"/>
      <c r="Q3" s="86"/>
      <c r="R3" s="86"/>
      <c r="S3" s="30"/>
      <c r="T3" s="86"/>
      <c r="U3" s="86"/>
      <c r="V3" s="86"/>
      <c r="W3" s="86"/>
      <c r="X3" s="86"/>
      <c r="Y3" s="86"/>
      <c r="AB3" s="5" t="s">
        <v>620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0" t="s">
        <v>814</v>
      </c>
      <c r="P4" s="86"/>
      <c r="Q4" s="86"/>
      <c r="R4" s="86"/>
      <c r="S4" s="30"/>
      <c r="T4" s="86"/>
      <c r="U4" s="86"/>
      <c r="V4" s="447" t="str">
        <f>G5</f>
        <v>FEBRUARY-10</v>
      </c>
      <c r="W4" s="86"/>
      <c r="X4" s="86"/>
      <c r="Y4" s="86"/>
      <c r="AB4" s="5" t="s">
        <v>656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25.5">
      <c r="B5" s="46"/>
      <c r="C5" s="46" t="s">
        <v>808</v>
      </c>
      <c r="G5" s="443" t="str">
        <f>BRPL!H3</f>
        <v>FEBRUARY-10</v>
      </c>
      <c r="H5" s="1"/>
      <c r="N5" s="30"/>
      <c r="O5" s="116" t="s">
        <v>754</v>
      </c>
      <c r="P5" s="86"/>
      <c r="Q5" s="86"/>
      <c r="R5" s="86"/>
      <c r="S5" s="30"/>
      <c r="T5" s="86"/>
      <c r="U5" s="86"/>
      <c r="V5" s="86"/>
      <c r="W5" s="86"/>
      <c r="X5" s="86"/>
      <c r="Y5" s="86"/>
      <c r="AB5" s="5" t="s">
        <v>294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7"/>
      <c r="Q6" s="86"/>
      <c r="R6" s="86"/>
      <c r="S6" s="30"/>
      <c r="T6" s="86"/>
      <c r="U6" s="86"/>
      <c r="V6" s="86"/>
      <c r="W6" s="86"/>
      <c r="X6" s="86"/>
      <c r="Y6" s="86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208</v>
      </c>
      <c r="O7" s="92" t="s">
        <v>209</v>
      </c>
      <c r="P7" s="93" t="s">
        <v>25</v>
      </c>
      <c r="Q7" s="93" t="s">
        <v>26</v>
      </c>
      <c r="R7" s="93" t="s">
        <v>139</v>
      </c>
      <c r="S7" s="93" t="s">
        <v>90</v>
      </c>
      <c r="T7" s="93" t="s">
        <v>43</v>
      </c>
      <c r="U7" s="445" t="str">
        <f>G5</f>
        <v>FEBRUARY-10</v>
      </c>
      <c r="V7" s="437" t="str">
        <f>NDPL!V5</f>
        <v>JANUARY-10</v>
      </c>
      <c r="W7" s="93" t="s">
        <v>206</v>
      </c>
      <c r="X7" s="93" t="s">
        <v>207</v>
      </c>
      <c r="Y7" s="93" t="s">
        <v>698</v>
      </c>
      <c r="Z7" s="127" t="s">
        <v>202</v>
      </c>
      <c r="AB7" s="10" t="s">
        <v>209</v>
      </c>
      <c r="AC7" s="22" t="s">
        <v>525</v>
      </c>
      <c r="AD7" s="22" t="s">
        <v>527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209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4" t="s">
        <v>210</v>
      </c>
      <c r="P8" s="86"/>
      <c r="Q8" s="86"/>
      <c r="R8" s="86"/>
      <c r="S8" s="30"/>
      <c r="T8" s="86"/>
      <c r="U8" s="86"/>
      <c r="V8" s="86"/>
      <c r="W8" s="86"/>
      <c r="X8" s="86"/>
      <c r="Y8" s="86"/>
      <c r="AB8" s="10" t="s">
        <v>210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210</v>
      </c>
      <c r="BL8" s="3" t="s">
        <v>25</v>
      </c>
      <c r="BM8" s="3" t="s">
        <v>26</v>
      </c>
      <c r="BN8" s="3" t="s">
        <v>139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243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5"/>
      <c r="N9" s="30"/>
      <c r="O9" s="94" t="s">
        <v>210</v>
      </c>
      <c r="P9" s="30"/>
      <c r="Q9" s="30"/>
      <c r="R9" s="30"/>
      <c r="S9" s="30"/>
      <c r="T9" s="30"/>
      <c r="U9" s="86"/>
      <c r="V9" s="86"/>
      <c r="W9" s="86"/>
      <c r="X9" s="86"/>
      <c r="Y9" s="86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6"/>
      <c r="N10" s="30"/>
      <c r="O10" s="94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0"/>
      <c r="Z10" s="129"/>
      <c r="AA10" s="79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429</v>
      </c>
      <c r="BM10" s="3"/>
      <c r="BN10" s="3" t="s">
        <v>140</v>
      </c>
      <c r="BO10" s="3" t="s">
        <v>142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0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171"/>
      <c r="N11" s="30">
        <v>1</v>
      </c>
      <c r="O11" s="79" t="s">
        <v>98</v>
      </c>
      <c r="P11" s="30">
        <v>4865136</v>
      </c>
      <c r="Q11" s="30" t="e">
        <v>#REF!</v>
      </c>
      <c r="R11" s="30" t="s">
        <v>659</v>
      </c>
      <c r="S11" s="59" t="s">
        <v>699</v>
      </c>
      <c r="T11" s="30">
        <v>100</v>
      </c>
      <c r="U11" s="30">
        <v>502089</v>
      </c>
      <c r="V11" s="30">
        <v>497233</v>
      </c>
      <c r="W11" s="30">
        <f>U11-V11</f>
        <v>4856</v>
      </c>
      <c r="X11" s="30">
        <f>T11*W11</f>
        <v>485600</v>
      </c>
      <c r="Y11" s="121">
        <f>IF(S11="Kvarh(Lag)",X11/1000000,X11/1000)</f>
        <v>0.4856</v>
      </c>
      <c r="Z11" s="129"/>
      <c r="AA11" s="79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430</v>
      </c>
      <c r="BM11" s="3"/>
      <c r="BN11" s="3" t="s">
        <v>140</v>
      </c>
      <c r="BO11" s="3" t="s">
        <v>142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0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71"/>
      <c r="N12" s="30">
        <v>2</v>
      </c>
      <c r="O12" s="79" t="s">
        <v>99</v>
      </c>
      <c r="P12" s="30">
        <v>4865137</v>
      </c>
      <c r="Q12" s="30" t="e">
        <v>#REF!</v>
      </c>
      <c r="R12" s="30" t="s">
        <v>659</v>
      </c>
      <c r="S12" s="59" t="s">
        <v>699</v>
      </c>
      <c r="T12" s="30">
        <v>100</v>
      </c>
      <c r="U12" s="30">
        <v>533818</v>
      </c>
      <c r="V12" s="30">
        <v>520512</v>
      </c>
      <c r="W12" s="30">
        <f aca="true" t="shared" si="0" ref="W12:W49">U12-V12</f>
        <v>13306</v>
      </c>
      <c r="X12" s="30">
        <f>T12*W12</f>
        <v>1330600</v>
      </c>
      <c r="Y12" s="121">
        <f>IF(S12="Kvarh(Lag)",X12/1000000,X12/1000)</f>
        <v>1.3306</v>
      </c>
      <c r="Z12" s="129"/>
      <c r="AA12" s="79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431</v>
      </c>
      <c r="BM12" s="3"/>
      <c r="BN12" s="3" t="s">
        <v>140</v>
      </c>
      <c r="BO12" s="3" t="s">
        <v>142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0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171"/>
      <c r="N13" s="30">
        <v>3</v>
      </c>
      <c r="O13" s="79" t="s">
        <v>100</v>
      </c>
      <c r="P13" s="30">
        <v>4865138</v>
      </c>
      <c r="Q13" s="30" t="e">
        <v>#REF!</v>
      </c>
      <c r="R13" s="30" t="s">
        <v>659</v>
      </c>
      <c r="S13" s="59" t="s">
        <v>699</v>
      </c>
      <c r="T13" s="30">
        <v>100</v>
      </c>
      <c r="U13" s="30">
        <v>85422</v>
      </c>
      <c r="V13" s="30">
        <v>84646</v>
      </c>
      <c r="W13" s="30">
        <f t="shared" si="0"/>
        <v>776</v>
      </c>
      <c r="X13" s="30">
        <f>T13*W13</f>
        <v>77600</v>
      </c>
      <c r="Y13" s="121">
        <f>IF(S13="Kvarh(Lag)",X13/1000000,X13/1000)</f>
        <v>0.0776</v>
      </c>
      <c r="Z13" s="129"/>
      <c r="AA13" s="79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432</v>
      </c>
      <c r="BM13" s="3"/>
      <c r="BN13" s="3" t="s">
        <v>140</v>
      </c>
      <c r="BO13" s="3" t="s">
        <v>142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0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171"/>
      <c r="N14" s="30">
        <v>4</v>
      </c>
      <c r="O14" s="79" t="s">
        <v>101</v>
      </c>
      <c r="P14" s="30">
        <v>4865139</v>
      </c>
      <c r="Q14" s="30" t="e">
        <v>#REF!</v>
      </c>
      <c r="R14" s="30" t="s">
        <v>659</v>
      </c>
      <c r="S14" s="59" t="s">
        <v>699</v>
      </c>
      <c r="T14" s="30">
        <v>100</v>
      </c>
      <c r="U14" s="30">
        <v>634548</v>
      </c>
      <c r="V14" s="30">
        <v>624881</v>
      </c>
      <c r="W14" s="30">
        <f t="shared" si="0"/>
        <v>9667</v>
      </c>
      <c r="X14" s="30">
        <f>T14*W14</f>
        <v>966700</v>
      </c>
      <c r="Y14" s="121">
        <f>IF(S14="Kvarh(Lag)",X14/1000000,X14/1000)</f>
        <v>0.9667</v>
      </c>
      <c r="Z14" s="129"/>
      <c r="AA14" s="79"/>
      <c r="AB14" s="5" t="s">
        <v>281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281</v>
      </c>
      <c r="BL14" s="3" t="s">
        <v>433</v>
      </c>
      <c r="BM14" s="3"/>
      <c r="BN14" s="3" t="s">
        <v>140</v>
      </c>
      <c r="BO14" s="3" t="s">
        <v>142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759</v>
      </c>
      <c r="C15" s="24"/>
      <c r="D15" s="24"/>
      <c r="E15" s="24"/>
      <c r="F15" s="24"/>
      <c r="G15" s="24"/>
      <c r="H15" s="24"/>
      <c r="I15" s="156">
        <f>$Y$52</f>
        <v>21.7205</v>
      </c>
      <c r="J15" s="24"/>
      <c r="K15" s="24"/>
      <c r="L15" s="32"/>
      <c r="N15" s="30">
        <v>5</v>
      </c>
      <c r="O15" s="79" t="s">
        <v>281</v>
      </c>
      <c r="P15" s="30">
        <v>4864948</v>
      </c>
      <c r="Q15" s="30" t="e">
        <v>#REF!</v>
      </c>
      <c r="R15" s="30" t="s">
        <v>659</v>
      </c>
      <c r="S15" s="59" t="s">
        <v>699</v>
      </c>
      <c r="T15" s="30">
        <v>1000</v>
      </c>
      <c r="U15" s="30">
        <v>46012</v>
      </c>
      <c r="V15" s="30">
        <v>45102</v>
      </c>
      <c r="W15" s="30">
        <f t="shared" si="0"/>
        <v>910</v>
      </c>
      <c r="X15" s="30">
        <f>T15*W15</f>
        <v>910000</v>
      </c>
      <c r="Y15" s="121">
        <f>IF(S15="Kvarh(Lag)",X15/1000000,X15/1000)</f>
        <v>0.91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4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6"/>
      <c r="Y16" s="300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171"/>
      <c r="N17" s="30"/>
      <c r="O17" s="79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0"/>
      <c r="Z17" s="129"/>
      <c r="AA17" s="79"/>
      <c r="AB17" s="5" t="s">
        <v>435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435</v>
      </c>
      <c r="BL17" s="3" t="s">
        <v>434</v>
      </c>
      <c r="BM17" s="3"/>
      <c r="BN17" s="3" t="s">
        <v>140</v>
      </c>
      <c r="BO17" s="3" t="s">
        <v>142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0"/>
      <c r="B18" s="189"/>
      <c r="C18" s="67"/>
      <c r="D18" s="67"/>
      <c r="E18" s="67"/>
      <c r="F18" s="67"/>
      <c r="G18" s="67"/>
      <c r="H18" s="67"/>
      <c r="I18" s="67"/>
      <c r="J18" s="67"/>
      <c r="K18" s="67"/>
      <c r="L18" s="171"/>
      <c r="N18" s="30">
        <v>6</v>
      </c>
      <c r="O18" s="79" t="s">
        <v>435</v>
      </c>
      <c r="P18" s="30">
        <v>4865124</v>
      </c>
      <c r="Q18" s="30" t="e">
        <v>#REF!</v>
      </c>
      <c r="R18" s="30" t="s">
        <v>659</v>
      </c>
      <c r="S18" s="59" t="s">
        <v>699</v>
      </c>
      <c r="T18" s="30">
        <v>100</v>
      </c>
      <c r="U18" s="30">
        <v>275939</v>
      </c>
      <c r="V18" s="30">
        <v>271056</v>
      </c>
      <c r="W18" s="30">
        <f t="shared" si="0"/>
        <v>4883</v>
      </c>
      <c r="X18" s="30">
        <f aca="true" t="shared" si="4" ref="X18:X25">T18*W18</f>
        <v>488300</v>
      </c>
      <c r="Y18" s="121">
        <f aca="true" t="shared" si="5" ref="Y18:Y25">IF(S18="Kvarh(Lag)",X18/1000000,X18/1000)</f>
        <v>0.4883</v>
      </c>
      <c r="Z18" s="129"/>
      <c r="AA18" s="79"/>
      <c r="AB18" s="5" t="s">
        <v>436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436</v>
      </c>
      <c r="BL18" s="3" t="s">
        <v>437</v>
      </c>
      <c r="BM18" s="3"/>
      <c r="BN18" s="3" t="s">
        <v>140</v>
      </c>
      <c r="BO18" s="3" t="s">
        <v>142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4"/>
      <c r="B19" s="191"/>
      <c r="C19" s="67"/>
      <c r="D19" s="67"/>
      <c r="E19" s="67"/>
      <c r="F19" s="67"/>
      <c r="G19" s="67"/>
      <c r="H19" s="67"/>
      <c r="I19" s="3"/>
      <c r="J19" s="67"/>
      <c r="K19" s="67"/>
      <c r="L19" s="171"/>
      <c r="N19" s="30">
        <v>7</v>
      </c>
      <c r="O19" s="79" t="s">
        <v>436</v>
      </c>
      <c r="P19" s="30">
        <v>4865125</v>
      </c>
      <c r="Q19" s="30" t="e">
        <v>#REF!</v>
      </c>
      <c r="R19" s="30" t="s">
        <v>659</v>
      </c>
      <c r="S19" s="59" t="s">
        <v>699</v>
      </c>
      <c r="T19" s="30">
        <v>100</v>
      </c>
      <c r="U19" s="30">
        <v>474717</v>
      </c>
      <c r="V19" s="30">
        <v>467160</v>
      </c>
      <c r="W19" s="30">
        <f t="shared" si="0"/>
        <v>7557</v>
      </c>
      <c r="X19" s="30">
        <f t="shared" si="4"/>
        <v>755700</v>
      </c>
      <c r="Y19" s="121">
        <f t="shared" si="5"/>
        <v>0.7557</v>
      </c>
      <c r="Z19" s="129"/>
      <c r="AA19" s="79"/>
      <c r="AB19" s="5" t="s">
        <v>438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438</v>
      </c>
      <c r="BL19" s="3" t="s">
        <v>439</v>
      </c>
      <c r="BM19" s="3"/>
      <c r="BN19" s="3" t="s">
        <v>140</v>
      </c>
      <c r="BO19" s="3" t="s">
        <v>142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71"/>
      <c r="N20" s="30">
        <v>8</v>
      </c>
      <c r="O20" s="79" t="s">
        <v>438</v>
      </c>
      <c r="P20" s="30">
        <v>4865126</v>
      </c>
      <c r="Q20" s="30" t="e">
        <v>#REF!</v>
      </c>
      <c r="R20" s="30" t="s">
        <v>659</v>
      </c>
      <c r="S20" s="59" t="s">
        <v>699</v>
      </c>
      <c r="T20" s="30">
        <v>100</v>
      </c>
      <c r="U20" s="30">
        <v>307851</v>
      </c>
      <c r="V20" s="30">
        <v>302639</v>
      </c>
      <c r="W20" s="30">
        <f t="shared" si="0"/>
        <v>5212</v>
      </c>
      <c r="X20" s="30">
        <f t="shared" si="4"/>
        <v>521200</v>
      </c>
      <c r="Y20" s="121">
        <f t="shared" si="5"/>
        <v>0.5212</v>
      </c>
      <c r="Z20" s="129"/>
      <c r="AA20" s="79"/>
      <c r="AB20" s="5" t="s">
        <v>440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440</v>
      </c>
      <c r="BL20" s="3" t="s">
        <v>441</v>
      </c>
      <c r="BM20" s="3"/>
      <c r="BN20" s="3" t="s">
        <v>140</v>
      </c>
      <c r="BO20" s="3" t="s">
        <v>142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0"/>
      <c r="B21" s="359" t="s">
        <v>749</v>
      </c>
      <c r="C21" s="67"/>
      <c r="D21" s="67"/>
      <c r="E21" s="67"/>
      <c r="F21" s="67"/>
      <c r="G21" s="67"/>
      <c r="H21" s="162"/>
      <c r="I21" s="25">
        <f>'STEPPED UP BY GENCO'!$I$63*-1</f>
        <v>-0.8606758873398944</v>
      </c>
      <c r="J21" s="67"/>
      <c r="K21" s="67"/>
      <c r="L21" s="171"/>
      <c r="N21" s="30">
        <v>9</v>
      </c>
      <c r="O21" s="79" t="s">
        <v>440</v>
      </c>
      <c r="P21" s="30">
        <v>4865127</v>
      </c>
      <c r="Q21" s="30" t="e">
        <v>#REF!</v>
      </c>
      <c r="R21" s="30" t="s">
        <v>659</v>
      </c>
      <c r="S21" s="59" t="s">
        <v>699</v>
      </c>
      <c r="T21" s="30">
        <v>100</v>
      </c>
      <c r="U21" s="30">
        <v>378506</v>
      </c>
      <c r="V21" s="30">
        <v>372436</v>
      </c>
      <c r="W21" s="30">
        <f t="shared" si="0"/>
        <v>6070</v>
      </c>
      <c r="X21" s="30">
        <f t="shared" si="4"/>
        <v>607000</v>
      </c>
      <c r="Y21" s="121">
        <f t="shared" si="5"/>
        <v>0.607</v>
      </c>
      <c r="Z21" s="129"/>
      <c r="AA21" s="79"/>
      <c r="AB21" s="5" t="s">
        <v>442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442</v>
      </c>
      <c r="BL21" s="3" t="s">
        <v>443</v>
      </c>
      <c r="BM21" s="3"/>
      <c r="BN21" s="3" t="s">
        <v>140</v>
      </c>
      <c r="BO21" s="3" t="s">
        <v>142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0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171"/>
      <c r="N22" s="30">
        <v>10</v>
      </c>
      <c r="O22" s="79" t="s">
        <v>442</v>
      </c>
      <c r="P22" s="30">
        <v>486512</v>
      </c>
      <c r="Q22" s="30" t="e">
        <v>#REF!</v>
      </c>
      <c r="R22" s="30" t="s">
        <v>659</v>
      </c>
      <c r="S22" s="59" t="s">
        <v>699</v>
      </c>
      <c r="T22" s="30">
        <v>100</v>
      </c>
      <c r="U22" s="30">
        <v>235306</v>
      </c>
      <c r="V22" s="30">
        <v>234014</v>
      </c>
      <c r="W22" s="30">
        <f t="shared" si="0"/>
        <v>1292</v>
      </c>
      <c r="X22" s="30">
        <f t="shared" si="4"/>
        <v>129200</v>
      </c>
      <c r="Y22" s="121">
        <f t="shared" si="5"/>
        <v>0.1292</v>
      </c>
      <c r="Z22" s="129"/>
      <c r="AA22" s="79"/>
      <c r="AB22" s="5" t="s">
        <v>444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444</v>
      </c>
      <c r="BL22" s="3" t="s">
        <v>445</v>
      </c>
      <c r="BM22" s="3"/>
      <c r="BN22" s="3" t="s">
        <v>140</v>
      </c>
      <c r="BO22" s="3" t="s">
        <v>142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0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171"/>
      <c r="N23" s="30">
        <v>11</v>
      </c>
      <c r="O23" s="79" t="s">
        <v>444</v>
      </c>
      <c r="P23" s="30">
        <v>4865129</v>
      </c>
      <c r="Q23" s="30" t="e">
        <v>#REF!</v>
      </c>
      <c r="R23" s="30" t="s">
        <v>659</v>
      </c>
      <c r="S23" s="59" t="s">
        <v>699</v>
      </c>
      <c r="T23" s="30">
        <v>100</v>
      </c>
      <c r="U23" s="30">
        <v>247643</v>
      </c>
      <c r="V23" s="30">
        <v>238151</v>
      </c>
      <c r="W23" s="30">
        <f t="shared" si="0"/>
        <v>9492</v>
      </c>
      <c r="X23" s="30">
        <f t="shared" si="4"/>
        <v>949200</v>
      </c>
      <c r="Y23" s="121">
        <f t="shared" si="5"/>
        <v>0.9492</v>
      </c>
      <c r="Z23" s="129"/>
      <c r="AA23" s="79"/>
      <c r="AB23" s="5" t="s">
        <v>446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446</v>
      </c>
      <c r="BL23" s="3" t="s">
        <v>447</v>
      </c>
      <c r="BM23" s="3"/>
      <c r="BN23" s="3" t="s">
        <v>140</v>
      </c>
      <c r="BO23" s="3" t="s">
        <v>142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0"/>
      <c r="B24" s="67"/>
      <c r="C24" s="67"/>
      <c r="D24" s="67"/>
      <c r="E24" s="67"/>
      <c r="F24" s="67"/>
      <c r="G24" s="67"/>
      <c r="H24" s="151"/>
      <c r="I24" s="67"/>
      <c r="J24" s="67"/>
      <c r="K24" s="67"/>
      <c r="L24" s="171"/>
      <c r="N24" s="30">
        <v>12</v>
      </c>
      <c r="O24" s="79" t="s">
        <v>446</v>
      </c>
      <c r="P24" s="30">
        <v>4865130</v>
      </c>
      <c r="Q24" s="30" t="e">
        <v>#REF!</v>
      </c>
      <c r="R24" s="30" t="s">
        <v>659</v>
      </c>
      <c r="S24" s="59" t="s">
        <v>699</v>
      </c>
      <c r="T24" s="30">
        <v>100</v>
      </c>
      <c r="U24" s="30">
        <v>218822</v>
      </c>
      <c r="V24" s="30">
        <v>218821</v>
      </c>
      <c r="W24" s="30">
        <f t="shared" si="0"/>
        <v>1</v>
      </c>
      <c r="X24" s="30">
        <f t="shared" si="4"/>
        <v>100</v>
      </c>
      <c r="Y24" s="121">
        <f t="shared" si="5"/>
        <v>0.0001</v>
      </c>
      <c r="Z24" s="129"/>
      <c r="AA24" s="79"/>
      <c r="AB24" s="5" t="s">
        <v>448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448</v>
      </c>
      <c r="BL24" s="3" t="s">
        <v>449</v>
      </c>
      <c r="BM24" s="3"/>
      <c r="BN24" s="3" t="s">
        <v>140</v>
      </c>
      <c r="BO24" s="3" t="s">
        <v>142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79" t="s">
        <v>448</v>
      </c>
      <c r="P25" s="30">
        <v>4865131</v>
      </c>
      <c r="Q25" s="30" t="e">
        <v>#REF!</v>
      </c>
      <c r="R25" s="30" t="s">
        <v>659</v>
      </c>
      <c r="S25" s="59" t="s">
        <v>699</v>
      </c>
      <c r="T25" s="30">
        <v>100</v>
      </c>
      <c r="U25" s="30">
        <v>247072</v>
      </c>
      <c r="V25" s="30">
        <v>240828</v>
      </c>
      <c r="W25" s="30">
        <f t="shared" si="0"/>
        <v>6244</v>
      </c>
      <c r="X25" s="30">
        <f t="shared" si="4"/>
        <v>624400</v>
      </c>
      <c r="Y25" s="121">
        <f t="shared" si="5"/>
        <v>0.6244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2"/>
      <c r="B26" s="25" t="s">
        <v>470</v>
      </c>
      <c r="C26" s="47"/>
      <c r="D26" s="47"/>
      <c r="E26" s="47"/>
      <c r="F26" s="47"/>
      <c r="G26" s="47"/>
      <c r="H26" s="48"/>
      <c r="I26" s="156">
        <f>SUM(I15:I25)</f>
        <v>20.859824112660107</v>
      </c>
      <c r="J26" s="24"/>
      <c r="K26" s="24"/>
      <c r="L26" s="32"/>
      <c r="N26" s="30"/>
      <c r="O26" s="94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0"/>
      <c r="AB26" s="5" t="s">
        <v>181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181</v>
      </c>
      <c r="BL26" s="3" t="s">
        <v>450</v>
      </c>
      <c r="BM26" s="3"/>
      <c r="BN26" s="3" t="s">
        <v>140</v>
      </c>
      <c r="BO26" s="3" t="s">
        <v>137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79" t="s">
        <v>181</v>
      </c>
      <c r="P27" s="30">
        <v>4865037</v>
      </c>
      <c r="Q27" s="30" t="e">
        <v>#REF!</v>
      </c>
      <c r="R27" s="30" t="s">
        <v>659</v>
      </c>
      <c r="S27" s="59" t="s">
        <v>699</v>
      </c>
      <c r="T27" s="30">
        <v>1100</v>
      </c>
      <c r="U27" s="30">
        <v>20733</v>
      </c>
      <c r="V27" s="30">
        <v>19829</v>
      </c>
      <c r="W27" s="30">
        <f t="shared" si="0"/>
        <v>904</v>
      </c>
      <c r="X27" s="30">
        <f>T27*W27</f>
        <v>994400</v>
      </c>
      <c r="Y27" s="121">
        <f>IF(S27="Kvarh(Lag)",X27/1000000,X27/1000)</f>
        <v>0.9944</v>
      </c>
      <c r="AB27" s="5" t="s">
        <v>182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3"/>
      <c r="BI27" s="3">
        <v>402728</v>
      </c>
      <c r="BJ27" s="3"/>
      <c r="BK27" s="3" t="s">
        <v>182</v>
      </c>
      <c r="BL27" s="3" t="s">
        <v>451</v>
      </c>
      <c r="BM27" s="3"/>
      <c r="BN27" s="3" t="s">
        <v>140</v>
      </c>
      <c r="BO27" s="3" t="s">
        <v>137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79" t="s">
        <v>182</v>
      </c>
      <c r="P28" s="30">
        <v>4865038</v>
      </c>
      <c r="Q28" s="30" t="e">
        <v>#REF!</v>
      </c>
      <c r="R28" s="30" t="s">
        <v>659</v>
      </c>
      <c r="S28" s="59" t="s">
        <v>699</v>
      </c>
      <c r="T28" s="30">
        <v>1000</v>
      </c>
      <c r="U28" s="30">
        <v>93444</v>
      </c>
      <c r="V28" s="30">
        <v>92975</v>
      </c>
      <c r="W28" s="30">
        <f t="shared" si="0"/>
        <v>469</v>
      </c>
      <c r="X28" s="30">
        <f>T28*W28</f>
        <v>469000</v>
      </c>
      <c r="Y28" s="121">
        <f>IF(S28="Kvarh(Lag)",X28/1000000,X28/1000)</f>
        <v>0.469</v>
      </c>
      <c r="AB28" s="5" t="s">
        <v>183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183</v>
      </c>
      <c r="BL28" s="3" t="s">
        <v>452</v>
      </c>
      <c r="BM28" s="3"/>
      <c r="BN28" s="3" t="s">
        <v>140</v>
      </c>
      <c r="BO28" s="3" t="s">
        <v>137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79" t="s">
        <v>183</v>
      </c>
      <c r="P29" s="30">
        <v>4865039</v>
      </c>
      <c r="Q29" s="30" t="e">
        <v>#REF!</v>
      </c>
      <c r="R29" s="30" t="s">
        <v>659</v>
      </c>
      <c r="S29" s="59" t="s">
        <v>699</v>
      </c>
      <c r="T29" s="30">
        <v>1100</v>
      </c>
      <c r="U29" s="30">
        <v>92372</v>
      </c>
      <c r="V29" s="30">
        <v>91459</v>
      </c>
      <c r="W29" s="30">
        <f t="shared" si="0"/>
        <v>913</v>
      </c>
      <c r="X29" s="30">
        <f>T29*W29</f>
        <v>1004300</v>
      </c>
      <c r="Y29" s="121">
        <f>IF(S29="Kvarh(Lag)",X29/1000000,X29/1000)</f>
        <v>1.0043</v>
      </c>
      <c r="AB29" s="5" t="s">
        <v>184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184</v>
      </c>
      <c r="BL29" s="3" t="s">
        <v>453</v>
      </c>
      <c r="BM29" s="3"/>
      <c r="BN29" s="3" t="s">
        <v>140</v>
      </c>
      <c r="BO29" s="3" t="s">
        <v>137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79" t="s">
        <v>184</v>
      </c>
      <c r="P30" s="30">
        <v>4865040</v>
      </c>
      <c r="Q30" s="30" t="e">
        <v>#REF!</v>
      </c>
      <c r="R30" s="30" t="s">
        <v>659</v>
      </c>
      <c r="S30" s="59" t="s">
        <v>699</v>
      </c>
      <c r="T30" s="30">
        <v>1000</v>
      </c>
      <c r="U30" s="30">
        <v>135200</v>
      </c>
      <c r="V30" s="30">
        <v>133305</v>
      </c>
      <c r="W30" s="30">
        <f t="shared" si="0"/>
        <v>1895</v>
      </c>
      <c r="X30" s="30">
        <f>T30*W30</f>
        <v>1895000</v>
      </c>
      <c r="Y30" s="121">
        <f>IF(S30="Kvarh(Lag)",X30/1000000,X30/1000)</f>
        <v>1.895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79"/>
      <c r="P31" s="30"/>
      <c r="Q31" s="30"/>
      <c r="R31" s="30"/>
      <c r="S31" s="59"/>
      <c r="T31" s="30"/>
      <c r="U31" s="30"/>
      <c r="V31" s="30"/>
      <c r="W31" s="30">
        <f t="shared" si="0"/>
        <v>0</v>
      </c>
      <c r="X31" s="30"/>
      <c r="Y31" s="123">
        <f>SUM(Y18:Y30)</f>
        <v>8.437800000000001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0"/>
      <c r="B32" s="188"/>
      <c r="C32" s="67"/>
      <c r="D32" s="67"/>
      <c r="E32" s="67"/>
      <c r="F32" s="67"/>
      <c r="G32" s="67"/>
      <c r="H32" s="67"/>
      <c r="I32" s="192"/>
      <c r="J32" s="67"/>
      <c r="K32" s="67"/>
      <c r="L32" s="171"/>
      <c r="N32" s="30"/>
      <c r="O32" s="94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0"/>
      <c r="Z32" s="129"/>
      <c r="AA32" s="282"/>
      <c r="AB32" s="5" t="s">
        <v>152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152</v>
      </c>
      <c r="BL32" s="3" t="s">
        <v>463</v>
      </c>
      <c r="BM32" s="3"/>
      <c r="BN32" s="3" t="s">
        <v>140</v>
      </c>
      <c r="BO32" s="3" t="s">
        <v>142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199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171"/>
      <c r="N33" s="30">
        <v>18</v>
      </c>
      <c r="O33" s="79" t="s">
        <v>152</v>
      </c>
      <c r="P33" s="30">
        <v>4865140</v>
      </c>
      <c r="Q33" s="30" t="e">
        <v>#REF!</v>
      </c>
      <c r="R33" s="30" t="s">
        <v>659</v>
      </c>
      <c r="S33" s="59" t="s">
        <v>699</v>
      </c>
      <c r="T33" s="30">
        <v>100</v>
      </c>
      <c r="U33" s="30">
        <v>954437</v>
      </c>
      <c r="V33" s="30">
        <v>935701</v>
      </c>
      <c r="W33" s="30">
        <f t="shared" si="0"/>
        <v>18736</v>
      </c>
      <c r="X33" s="30">
        <f>T33*W33</f>
        <v>1873600</v>
      </c>
      <c r="Y33" s="121">
        <f>IF(S33="Kvarh(Lag)",X33/1000000,X33/1000)</f>
        <v>1.8736</v>
      </c>
      <c r="Z33" s="129"/>
      <c r="AA33" s="282"/>
      <c r="AB33" s="5" t="s">
        <v>153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153</v>
      </c>
      <c r="BL33" s="3" t="s">
        <v>464</v>
      </c>
      <c r="BM33" s="3"/>
      <c r="BN33" s="3" t="s">
        <v>140</v>
      </c>
      <c r="BO33" s="3" t="s">
        <v>142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199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71"/>
      <c r="N34" s="30"/>
      <c r="O34" s="79" t="s">
        <v>153</v>
      </c>
      <c r="P34" s="30">
        <v>4864852</v>
      </c>
      <c r="Q34" s="30"/>
      <c r="R34" s="30" t="s">
        <v>659</v>
      </c>
      <c r="S34" s="59" t="s">
        <v>699</v>
      </c>
      <c r="T34" s="30">
        <v>1000</v>
      </c>
      <c r="U34" s="30">
        <v>7769</v>
      </c>
      <c r="V34" s="30">
        <v>6955</v>
      </c>
      <c r="W34" s="30">
        <f t="shared" si="0"/>
        <v>814</v>
      </c>
      <c r="X34" s="30">
        <f>T34*W34</f>
        <v>814000</v>
      </c>
      <c r="Y34" s="121">
        <f>IF(S34="Kvarh(Lag)",X34/1000000,X34/1000)</f>
        <v>0.814</v>
      </c>
      <c r="Z34" s="129"/>
      <c r="AA34" s="282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199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79" t="s">
        <v>154</v>
      </c>
      <c r="P35" s="30">
        <v>4865142</v>
      </c>
      <c r="Q35" s="30" t="e">
        <v>#REF!</v>
      </c>
      <c r="R35" s="30" t="s">
        <v>659</v>
      </c>
      <c r="S35" s="59" t="s">
        <v>699</v>
      </c>
      <c r="T35" s="30">
        <v>100</v>
      </c>
      <c r="U35" s="30">
        <v>839178</v>
      </c>
      <c r="V35" s="30">
        <v>829235</v>
      </c>
      <c r="W35" s="30">
        <f t="shared" si="0"/>
        <v>9943</v>
      </c>
      <c r="X35" s="30">
        <f>T35*W35</f>
        <v>994300</v>
      </c>
      <c r="Y35" s="121">
        <f>IF(S35="Kvarh(Lag)",X35/1000000,X35/1000)</f>
        <v>0.9943</v>
      </c>
      <c r="AB35" s="10" t="s">
        <v>155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155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4" t="s">
        <v>155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0"/>
      <c r="Z36" s="129"/>
      <c r="AA36" s="282"/>
      <c r="AB36" s="5" t="s">
        <v>156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156</v>
      </c>
      <c r="BL36" s="3" t="s">
        <v>592</v>
      </c>
      <c r="BM36" s="3"/>
      <c r="BN36" s="3" t="s">
        <v>140</v>
      </c>
      <c r="BO36" s="3" t="s">
        <v>142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199" t="s">
        <v>593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79" t="s">
        <v>156</v>
      </c>
      <c r="P37" s="30">
        <v>4865132</v>
      </c>
      <c r="Q37" s="30" t="e">
        <v>#REF!</v>
      </c>
      <c r="R37" s="30" t="s">
        <v>659</v>
      </c>
      <c r="S37" s="59" t="s">
        <v>699</v>
      </c>
      <c r="T37" s="30">
        <v>100</v>
      </c>
      <c r="U37" s="30">
        <v>891369</v>
      </c>
      <c r="V37" s="30">
        <v>876140</v>
      </c>
      <c r="W37" s="30">
        <f t="shared" si="0"/>
        <v>15229</v>
      </c>
      <c r="X37" s="30">
        <f>T37*W37</f>
        <v>1522900</v>
      </c>
      <c r="Y37" s="121">
        <f>IF(S37="Kvarh(Lag)",X37/1000000,X37/1000)</f>
        <v>1.5229</v>
      </c>
      <c r="Z37" s="129"/>
      <c r="AA37" s="282"/>
      <c r="AB37" s="5" t="s">
        <v>157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157</v>
      </c>
      <c r="BL37" s="3" t="s">
        <v>594</v>
      </c>
      <c r="BM37" s="3"/>
      <c r="BN37" s="3" t="s">
        <v>140</v>
      </c>
      <c r="BO37" s="3" t="s">
        <v>142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199" t="s">
        <v>595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79" t="s">
        <v>157</v>
      </c>
      <c r="P38" s="30">
        <v>4864803</v>
      </c>
      <c r="Q38" s="30" t="e">
        <v>#REF!</v>
      </c>
      <c r="R38" s="30" t="s">
        <v>659</v>
      </c>
      <c r="S38" s="59" t="s">
        <v>699</v>
      </c>
      <c r="T38" s="30">
        <v>100</v>
      </c>
      <c r="U38" s="30">
        <v>603752</v>
      </c>
      <c r="V38" s="30">
        <v>590858</v>
      </c>
      <c r="W38" s="30">
        <f t="shared" si="0"/>
        <v>12894</v>
      </c>
      <c r="X38" s="30">
        <f>T38*W38</f>
        <v>1289400</v>
      </c>
      <c r="Y38" s="121">
        <f>IF(S38="Kvarh(Lag)",X38/1000000,X38/1000)</f>
        <v>1.2894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4" t="s">
        <v>158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6"/>
      <c r="Y39" s="300"/>
      <c r="AB39" s="10" t="s">
        <v>158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158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79" t="s">
        <v>159</v>
      </c>
      <c r="P40" s="30">
        <v>4865133</v>
      </c>
      <c r="Q40" s="30" t="e">
        <v>#REF!</v>
      </c>
      <c r="R40" s="30" t="s">
        <v>659</v>
      </c>
      <c r="S40" s="59" t="s">
        <v>699</v>
      </c>
      <c r="T40" s="30">
        <v>100</v>
      </c>
      <c r="U40" s="30">
        <v>462254</v>
      </c>
      <c r="V40" s="30">
        <v>448663</v>
      </c>
      <c r="W40" s="30">
        <f t="shared" si="0"/>
        <v>13591</v>
      </c>
      <c r="X40" s="30">
        <f>T40*W40</f>
        <v>1359100</v>
      </c>
      <c r="Y40" s="121">
        <f>IF(S40="Kvarh(Lag)",X40/1000000,X40/1000)</f>
        <v>1.3591</v>
      </c>
      <c r="Z40" s="129"/>
      <c r="AA40" s="282"/>
      <c r="AB40" s="5" t="s">
        <v>159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159</v>
      </c>
      <c r="BL40" s="3" t="s">
        <v>460</v>
      </c>
      <c r="BM40" s="3"/>
      <c r="BN40" s="3" t="s">
        <v>140</v>
      </c>
      <c r="BO40" s="3" t="s">
        <v>142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199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4" t="s">
        <v>160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6"/>
      <c r="Y41" s="300"/>
      <c r="AB41" s="10" t="s">
        <v>160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160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79" t="s">
        <v>161</v>
      </c>
      <c r="P42" s="30">
        <v>4865076</v>
      </c>
      <c r="Q42" s="30" t="e">
        <v>#REF!</v>
      </c>
      <c r="R42" s="30" t="s">
        <v>659</v>
      </c>
      <c r="S42" s="59" t="s">
        <v>699</v>
      </c>
      <c r="T42" s="30">
        <v>100</v>
      </c>
      <c r="U42" s="30">
        <v>31662</v>
      </c>
      <c r="V42" s="30">
        <v>31238</v>
      </c>
      <c r="W42" s="30">
        <f t="shared" si="0"/>
        <v>424</v>
      </c>
      <c r="X42" s="30">
        <f>T42*W42</f>
        <v>42400</v>
      </c>
      <c r="Y42" s="121">
        <f>IF(S42="Kvarh(Lag)",X42/1000000,X42/1000)</f>
        <v>0.0424</v>
      </c>
      <c r="AB42" s="5" t="s">
        <v>161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161</v>
      </c>
      <c r="BL42" s="3" t="s">
        <v>455</v>
      </c>
      <c r="BM42" s="3"/>
      <c r="BN42" s="3" t="s">
        <v>140</v>
      </c>
      <c r="BO42" s="3" t="s">
        <v>142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79" t="s">
        <v>162</v>
      </c>
      <c r="P43" s="30">
        <v>4865077</v>
      </c>
      <c r="Q43" s="30" t="e">
        <v>#REF!</v>
      </c>
      <c r="R43" s="30" t="s">
        <v>659</v>
      </c>
      <c r="S43" s="59" t="s">
        <v>699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1">
        <f>IF(S43="Kvarh(Lag)",X43/1000000,X43/1000)</f>
        <v>0</v>
      </c>
      <c r="AB43" s="5" t="s">
        <v>162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162</v>
      </c>
      <c r="BL43" s="3" t="s">
        <v>456</v>
      </c>
      <c r="BM43" s="3"/>
      <c r="BN43" s="3" t="s">
        <v>140</v>
      </c>
      <c r="BO43" s="3" t="s">
        <v>142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4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0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79" t="s">
        <v>163</v>
      </c>
      <c r="P45" s="30">
        <v>4865093</v>
      </c>
      <c r="Q45" s="30" t="e">
        <v>#REF!</v>
      </c>
      <c r="R45" s="30" t="s">
        <v>659</v>
      </c>
      <c r="S45" s="59" t="s">
        <v>699</v>
      </c>
      <c r="T45" s="30">
        <v>100</v>
      </c>
      <c r="U45" s="30">
        <v>180022</v>
      </c>
      <c r="V45" s="30">
        <v>176728</v>
      </c>
      <c r="W45" s="30">
        <f t="shared" si="0"/>
        <v>3294</v>
      </c>
      <c r="X45" s="30">
        <f>T45*W45</f>
        <v>329400</v>
      </c>
      <c r="Y45" s="121">
        <f>IF(S45="Kvarh(Lag)",X45/1000000,X45/1000)</f>
        <v>0.3294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79" t="s">
        <v>164</v>
      </c>
      <c r="P46" s="30">
        <v>4865094</v>
      </c>
      <c r="Q46" s="30" t="e">
        <v>#REF!</v>
      </c>
      <c r="R46" s="30" t="s">
        <v>659</v>
      </c>
      <c r="S46" s="59" t="s">
        <v>699</v>
      </c>
      <c r="T46" s="30">
        <v>100</v>
      </c>
      <c r="U46" s="30">
        <v>198519</v>
      </c>
      <c r="V46" s="30">
        <v>194602</v>
      </c>
      <c r="W46" s="30">
        <f t="shared" si="0"/>
        <v>3917</v>
      </c>
      <c r="X46" s="30">
        <f>T46*W46</f>
        <v>391700</v>
      </c>
      <c r="Y46" s="121">
        <f>IF(S46="Kvarh(Lag)",X46/1000000,X46/1000)</f>
        <v>0.3917</v>
      </c>
      <c r="Z46" s="129"/>
      <c r="AA46" s="282"/>
      <c r="AB46" s="5" t="s">
        <v>163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163</v>
      </c>
      <c r="BL46" s="3" t="s">
        <v>461</v>
      </c>
      <c r="BM46" s="3"/>
      <c r="BN46" s="3" t="s">
        <v>167</v>
      </c>
      <c r="BO46" s="3" t="s">
        <v>142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199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79" t="s">
        <v>687</v>
      </c>
      <c r="P47" s="30">
        <v>4865144</v>
      </c>
      <c r="Q47" s="30" t="e">
        <v>#REF!</v>
      </c>
      <c r="R47" s="30" t="s">
        <v>659</v>
      </c>
      <c r="S47" s="59" t="s">
        <v>699</v>
      </c>
      <c r="T47" s="30">
        <v>100</v>
      </c>
      <c r="U47" s="30">
        <v>445672</v>
      </c>
      <c r="V47" s="30">
        <v>442009</v>
      </c>
      <c r="W47" s="30">
        <f t="shared" si="0"/>
        <v>3663</v>
      </c>
      <c r="X47" s="30">
        <f>T47*W47</f>
        <v>366300</v>
      </c>
      <c r="Y47" s="121">
        <f>IF(S47="Kvarh(Lag)",X47/1000000,X47/1000)</f>
        <v>0.3663</v>
      </c>
      <c r="Z47" s="129"/>
      <c r="AA47" s="282"/>
      <c r="AB47" s="5" t="s">
        <v>164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164</v>
      </c>
      <c r="BL47" s="3" t="s">
        <v>462</v>
      </c>
      <c r="BM47" s="3"/>
      <c r="BN47" s="3" t="s">
        <v>167</v>
      </c>
      <c r="BO47" s="3" t="s">
        <v>142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596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4" t="s">
        <v>161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0"/>
      <c r="Z48" s="129"/>
      <c r="AA48" s="282"/>
      <c r="AB48" s="5" t="s">
        <v>550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553</v>
      </c>
      <c r="BL48" s="3" t="s">
        <v>554</v>
      </c>
      <c r="BM48" s="3">
        <v>0</v>
      </c>
      <c r="BN48" s="3" t="s">
        <v>167</v>
      </c>
      <c r="BO48" s="3" t="s">
        <v>142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199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79" t="s">
        <v>199</v>
      </c>
      <c r="P49" s="30">
        <v>4865143</v>
      </c>
      <c r="Q49" s="30" t="e">
        <v>#REF!</v>
      </c>
      <c r="R49" s="30" t="s">
        <v>659</v>
      </c>
      <c r="S49" s="59" t="s">
        <v>699</v>
      </c>
      <c r="T49" s="30">
        <v>100</v>
      </c>
      <c r="U49" s="30">
        <v>455083</v>
      </c>
      <c r="V49" s="30">
        <v>449792</v>
      </c>
      <c r="W49" s="30">
        <f t="shared" si="0"/>
        <v>5291</v>
      </c>
      <c r="X49" s="30">
        <f>T49*W49</f>
        <v>529100</v>
      </c>
      <c r="Y49" s="121">
        <f>IF(S49="Kvarh(Lag)",X49/1000000,X49/1000)</f>
        <v>0.5291</v>
      </c>
      <c r="Z49" s="129"/>
      <c r="AA49" s="282"/>
      <c r="AB49" s="5" t="s">
        <v>548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549</v>
      </c>
      <c r="BL49" s="3" t="s">
        <v>551</v>
      </c>
      <c r="BM49" s="3">
        <v>0</v>
      </c>
      <c r="BN49" s="3" t="s">
        <v>167</v>
      </c>
      <c r="BO49" s="3" t="s">
        <v>142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199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79"/>
      <c r="P50" s="30"/>
      <c r="Q50" s="30"/>
      <c r="R50" s="30"/>
      <c r="S50" s="30"/>
      <c r="T50" s="30"/>
      <c r="U50" s="30"/>
      <c r="V50" s="30"/>
      <c r="W50" s="30"/>
      <c r="X50" s="30"/>
      <c r="Y50" s="70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4"/>
      <c r="P51" s="30"/>
      <c r="Q51" s="30"/>
      <c r="R51" s="30"/>
      <c r="S51" s="30"/>
      <c r="T51" s="30"/>
      <c r="U51" s="30"/>
      <c r="V51" s="30"/>
      <c r="W51" s="30"/>
      <c r="X51" s="30"/>
      <c r="Y51" s="70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6"/>
      <c r="Q52" s="86"/>
      <c r="R52" s="86"/>
      <c r="S52" s="30"/>
      <c r="T52" s="86"/>
      <c r="U52" s="97" t="s">
        <v>198</v>
      </c>
      <c r="V52" s="86"/>
      <c r="W52" s="86"/>
      <c r="X52" s="86"/>
      <c r="Y52" s="98">
        <f>SUM(Y10:Y51)-Y31</f>
        <v>21.7205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219</v>
      </c>
      <c r="Q53" s="30"/>
      <c r="R53" s="30"/>
      <c r="S53" s="30"/>
      <c r="T53" s="86"/>
      <c r="U53" s="86"/>
      <c r="V53" s="86"/>
      <c r="W53" s="86"/>
      <c r="X53" s="86"/>
      <c r="Y53" s="86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220</v>
      </c>
      <c r="Q54" s="30"/>
      <c r="R54" s="30"/>
      <c r="S54" s="30"/>
      <c r="T54" s="86"/>
      <c r="U54" s="86"/>
      <c r="V54" s="86"/>
      <c r="W54" s="86"/>
      <c r="X54" s="86"/>
      <c r="Y54" s="86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221</v>
      </c>
      <c r="Q55" s="30"/>
      <c r="R55" s="30"/>
      <c r="S55" s="30"/>
      <c r="T55" s="86"/>
      <c r="U55" s="86"/>
      <c r="V55" s="86"/>
      <c r="W55" s="86"/>
      <c r="X55" s="86"/>
      <c r="Y55" s="86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311</v>
      </c>
      <c r="Q56" s="86"/>
      <c r="R56" s="86"/>
      <c r="S56" s="30"/>
      <c r="T56" s="86"/>
      <c r="U56" s="86"/>
      <c r="V56" s="86"/>
      <c r="W56" s="86"/>
      <c r="X56" s="86"/>
      <c r="Y56" s="86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6"/>
      <c r="R57" s="86"/>
      <c r="S57" s="30"/>
      <c r="T57" s="86"/>
      <c r="U57" s="86"/>
      <c r="V57" s="86"/>
      <c r="W57" s="86"/>
      <c r="X57" s="86"/>
      <c r="Y57" s="86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6"/>
      <c r="R58" s="86"/>
      <c r="S58" s="30"/>
      <c r="T58" s="86"/>
      <c r="U58" s="86"/>
      <c r="V58" s="86"/>
      <c r="W58" s="86"/>
      <c r="X58" s="86"/>
      <c r="Y58" s="86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6"/>
      <c r="R59" s="86"/>
      <c r="S59" s="30"/>
      <c r="T59" s="86"/>
      <c r="U59" s="86"/>
      <c r="V59" s="86"/>
      <c r="W59" s="86"/>
      <c r="X59" s="86"/>
      <c r="Y59" s="86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6"/>
      <c r="R60" s="86"/>
      <c r="S60" s="30"/>
      <c r="T60" s="86"/>
      <c r="U60" s="86"/>
      <c r="V60" s="86"/>
      <c r="W60" s="86"/>
      <c r="X60" s="86"/>
      <c r="Y60" s="86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6"/>
      <c r="R61" s="86"/>
      <c r="S61" s="30"/>
      <c r="T61" s="86"/>
      <c r="U61" s="86"/>
      <c r="V61" s="86"/>
      <c r="W61" s="86"/>
      <c r="X61" s="86"/>
      <c r="Y61" s="86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09"/>
      <c r="P62" s="43"/>
      <c r="Q62" s="86"/>
      <c r="R62" s="86"/>
      <c r="S62" s="30"/>
      <c r="T62" s="86"/>
      <c r="U62" s="86"/>
      <c r="V62" s="86"/>
      <c r="W62" s="86"/>
      <c r="X62" s="86"/>
      <c r="Y62" s="86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6"/>
      <c r="R63" s="86"/>
      <c r="S63" s="30"/>
      <c r="T63" s="86"/>
      <c r="U63" s="86"/>
      <c r="V63" s="86"/>
      <c r="W63" s="86"/>
      <c r="X63" s="86"/>
      <c r="Y63" s="86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6"/>
      <c r="R64" s="86"/>
      <c r="S64" s="30"/>
      <c r="T64" s="86"/>
      <c r="U64" s="86"/>
      <c r="V64" s="86"/>
      <c r="W64" s="86"/>
      <c r="X64" s="86"/>
      <c r="Y64" s="86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6"/>
      <c r="R65" s="86"/>
      <c r="S65" s="30"/>
      <c r="T65" s="86"/>
      <c r="U65" s="86"/>
      <c r="V65" s="86"/>
      <c r="W65" s="86"/>
      <c r="X65" s="86"/>
      <c r="Y65" s="86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6"/>
      <c r="R66" s="86"/>
      <c r="S66" s="30"/>
      <c r="T66" s="86"/>
      <c r="U66" s="86"/>
      <c r="V66" s="86"/>
      <c r="W66" s="86"/>
      <c r="X66" s="86"/>
      <c r="Y66" s="86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6"/>
      <c r="R67" s="86"/>
      <c r="S67" s="30"/>
      <c r="T67" s="86"/>
      <c r="U67" s="86"/>
      <c r="V67" s="86"/>
      <c r="W67" s="86"/>
      <c r="X67" s="86"/>
      <c r="Y67" s="86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6"/>
      <c r="R68" s="86"/>
      <c r="S68" s="30"/>
      <c r="T68" s="86"/>
      <c r="U68" s="86"/>
      <c r="V68" s="86"/>
      <c r="W68" s="86"/>
      <c r="X68" s="86"/>
      <c r="Y68" s="86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6"/>
      <c r="R69" s="86"/>
      <c r="S69" s="30"/>
      <c r="T69" s="86"/>
      <c r="U69" s="86"/>
      <c r="V69" s="86"/>
      <c r="W69" s="86"/>
      <c r="X69" s="86"/>
      <c r="Y69" s="86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6"/>
      <c r="R70" s="86"/>
      <c r="S70" s="30"/>
      <c r="T70" s="86"/>
      <c r="U70" s="86"/>
      <c r="V70" s="86"/>
      <c r="W70" s="86"/>
      <c r="X70" s="86"/>
      <c r="Y70" s="86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6"/>
      <c r="R71" s="86"/>
      <c r="S71" s="30"/>
      <c r="T71" s="86"/>
      <c r="U71" s="86"/>
      <c r="V71" s="86"/>
      <c r="W71" s="86"/>
      <c r="X71" s="86"/>
      <c r="Y71" s="86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6"/>
      <c r="R72" s="86"/>
      <c r="S72" s="30"/>
      <c r="T72" s="86"/>
      <c r="U72" s="86"/>
      <c r="V72" s="86"/>
      <c r="W72" s="86"/>
      <c r="X72" s="86"/>
      <c r="Y72" s="86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6"/>
      <c r="R73" s="86"/>
      <c r="S73" s="30"/>
      <c r="T73" s="86"/>
      <c r="U73" s="86"/>
      <c r="V73" s="86"/>
      <c r="W73" s="86"/>
      <c r="X73" s="86"/>
      <c r="Y73" s="86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6"/>
      <c r="R74" s="86"/>
      <c r="S74" s="30"/>
      <c r="T74" s="86"/>
      <c r="U74" s="86"/>
      <c r="V74" s="86"/>
      <c r="W74" s="86"/>
      <c r="X74" s="86"/>
      <c r="Y74" s="86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6"/>
      <c r="R75" s="86"/>
      <c r="S75" s="30"/>
      <c r="T75" s="86"/>
      <c r="U75" s="86"/>
      <c r="V75" s="86"/>
      <c r="W75" s="86"/>
      <c r="X75" s="86"/>
      <c r="Y75" s="86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6"/>
      <c r="R76" s="86"/>
      <c r="S76" s="30"/>
      <c r="T76" s="86"/>
      <c r="U76" s="86"/>
      <c r="V76" s="86"/>
      <c r="W76" s="86"/>
      <c r="X76" s="86"/>
      <c r="Y76" s="86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6"/>
      <c r="R77" s="86"/>
      <c r="S77" s="30"/>
      <c r="T77" s="86"/>
      <c r="U77" s="86"/>
      <c r="V77" s="86"/>
      <c r="W77" s="86"/>
      <c r="X77" s="86"/>
      <c r="Y77" s="86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6"/>
      <c r="R78" s="86"/>
      <c r="S78" s="30"/>
      <c r="T78" s="86"/>
      <c r="U78" s="86"/>
      <c r="V78" s="86"/>
      <c r="W78" s="86"/>
      <c r="X78" s="86"/>
      <c r="Y78" s="86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6"/>
      <c r="R79" s="86"/>
      <c r="S79" s="30"/>
      <c r="T79" s="86"/>
      <c r="U79" s="86"/>
      <c r="V79" s="86"/>
      <c r="W79" s="86"/>
      <c r="X79" s="86"/>
      <c r="Y79" s="86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6"/>
      <c r="R80" s="86"/>
      <c r="S80" s="30"/>
      <c r="T80" s="86"/>
      <c r="U80" s="86"/>
      <c r="V80" s="86"/>
      <c r="W80" s="86"/>
      <c r="X80" s="86"/>
      <c r="Y80" s="86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6"/>
      <c r="R81" s="86"/>
      <c r="S81" s="30"/>
      <c r="T81" s="86"/>
      <c r="U81" s="86"/>
      <c r="V81" s="86"/>
      <c r="W81" s="86"/>
      <c r="X81" s="86"/>
      <c r="Y81" s="86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6"/>
      <c r="R82" s="86"/>
      <c r="S82" s="30"/>
      <c r="T82" s="86"/>
      <c r="U82" s="86"/>
      <c r="V82" s="86"/>
      <c r="W82" s="86"/>
      <c r="X82" s="86"/>
      <c r="Y82" s="86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6"/>
      <c r="R83" s="86"/>
      <c r="S83" s="30"/>
      <c r="T83" s="86"/>
      <c r="U83" s="86"/>
      <c r="V83" s="86"/>
      <c r="W83" s="86"/>
      <c r="X83" s="86"/>
      <c r="Y83" s="86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6"/>
      <c r="R84" s="86"/>
      <c r="S84" s="30"/>
      <c r="T84" s="86"/>
      <c r="U84" s="86"/>
      <c r="V84" s="86"/>
      <c r="W84" s="86"/>
      <c r="X84" s="86"/>
      <c r="Y84" s="86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6"/>
      <c r="R85" s="86"/>
      <c r="S85" s="30"/>
      <c r="T85" s="86"/>
      <c r="U85" s="86"/>
      <c r="V85" s="86"/>
      <c r="W85" s="86"/>
      <c r="X85" s="86"/>
      <c r="Y85" s="86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6"/>
      <c r="R86" s="86"/>
      <c r="S86" s="30"/>
      <c r="T86" s="86"/>
      <c r="U86" s="86"/>
      <c r="V86" s="86"/>
      <c r="W86" s="86"/>
      <c r="X86" s="86"/>
      <c r="Y86" s="86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6"/>
      <c r="R87" s="86"/>
      <c r="S87" s="30"/>
      <c r="T87" s="86"/>
      <c r="U87" s="86"/>
      <c r="V87" s="86"/>
      <c r="W87" s="86"/>
      <c r="X87" s="86"/>
      <c r="Y87" s="86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6"/>
      <c r="R88" s="86"/>
      <c r="S88" s="30"/>
      <c r="T88" s="86"/>
      <c r="U88" s="86"/>
      <c r="V88" s="86"/>
      <c r="W88" s="86"/>
      <c r="X88" s="86"/>
      <c r="Y88" s="86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6"/>
      <c r="R89" s="86"/>
      <c r="S89" s="30"/>
      <c r="T89" s="86"/>
      <c r="U89" s="86"/>
      <c r="V89" s="86"/>
      <c r="W89" s="86"/>
      <c r="X89" s="86"/>
      <c r="Y89" s="86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6"/>
      <c r="R90" s="86"/>
      <c r="S90" s="30"/>
      <c r="T90" s="86"/>
      <c r="U90" s="86"/>
      <c r="V90" s="86"/>
      <c r="W90" s="86"/>
      <c r="X90" s="86"/>
      <c r="Y90" s="86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6"/>
      <c r="R91" s="86"/>
      <c r="S91" s="30"/>
      <c r="T91" s="86"/>
      <c r="U91" s="86"/>
      <c r="V91" s="86"/>
      <c r="W91" s="86"/>
      <c r="X91" s="86"/>
      <c r="Y91" s="86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6"/>
      <c r="R92" s="86"/>
      <c r="S92" s="30"/>
      <c r="T92" s="86"/>
      <c r="U92" s="86"/>
      <c r="V92" s="86"/>
      <c r="W92" s="86"/>
      <c r="X92" s="86"/>
      <c r="Y92" s="86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6"/>
      <c r="R93" s="86"/>
      <c r="S93" s="30"/>
      <c r="T93" s="86"/>
      <c r="U93" s="86"/>
      <c r="V93" s="86"/>
      <c r="W93" s="86"/>
      <c r="X93" s="86"/>
      <c r="Y93" s="86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6"/>
      <c r="R94" s="86"/>
      <c r="S94" s="30"/>
      <c r="T94" s="86"/>
      <c r="U94" s="86"/>
      <c r="V94" s="86"/>
      <c r="W94" s="86"/>
      <c r="X94" s="86"/>
      <c r="Y94" s="86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6"/>
      <c r="R95" s="86"/>
      <c r="S95" s="30"/>
      <c r="T95" s="86"/>
      <c r="U95" s="86"/>
      <c r="V95" s="86"/>
      <c r="W95" s="86"/>
      <c r="X95" s="86"/>
      <c r="Y95" s="86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6"/>
      <c r="R96" s="86"/>
      <c r="S96" s="30"/>
      <c r="T96" s="86"/>
      <c r="U96" s="86"/>
      <c r="V96" s="86"/>
      <c r="W96" s="86"/>
      <c r="X96" s="86"/>
      <c r="Y96" s="86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6"/>
      <c r="R97" s="86"/>
      <c r="S97" s="30"/>
      <c r="T97" s="86"/>
      <c r="U97" s="86"/>
      <c r="V97" s="86"/>
      <c r="W97" s="86"/>
      <c r="X97" s="86"/>
      <c r="Y97" s="86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6"/>
      <c r="R98" s="86"/>
      <c r="S98" s="30"/>
      <c r="T98" s="86"/>
      <c r="U98" s="86"/>
      <c r="V98" s="86"/>
      <c r="W98" s="86"/>
      <c r="X98" s="86"/>
      <c r="Y98" s="86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6"/>
      <c r="R99" s="86"/>
      <c r="S99" s="30"/>
      <c r="T99" s="86"/>
      <c r="U99" s="86"/>
      <c r="V99" s="86"/>
      <c r="W99" s="86"/>
      <c r="X99" s="86"/>
      <c r="Y99" s="86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6"/>
      <c r="R100" s="86"/>
      <c r="S100" s="30"/>
      <c r="T100" s="86"/>
      <c r="U100" s="86"/>
      <c r="V100" s="86"/>
      <c r="W100" s="86"/>
      <c r="X100" s="86"/>
      <c r="Y100" s="86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6"/>
      <c r="R101" s="86"/>
      <c r="S101" s="30"/>
      <c r="T101" s="86"/>
      <c r="U101" s="86"/>
      <c r="V101" s="86"/>
      <c r="W101" s="86"/>
      <c r="X101" s="86"/>
      <c r="Y101" s="86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6"/>
      <c r="R102" s="86"/>
      <c r="S102" s="30"/>
      <c r="T102" s="86"/>
      <c r="U102" s="86"/>
      <c r="V102" s="86"/>
      <c r="W102" s="86"/>
      <c r="X102" s="86"/>
      <c r="Y102" s="86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6"/>
      <c r="Q103" s="86"/>
      <c r="R103" s="86"/>
      <c r="S103" s="30"/>
      <c r="T103" s="86"/>
      <c r="U103" s="86"/>
      <c r="V103" s="86"/>
      <c r="W103" s="86"/>
      <c r="X103" s="86"/>
      <c r="Y103" s="86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6"/>
      <c r="Q104" s="86"/>
      <c r="R104" s="86"/>
      <c r="S104" s="30"/>
      <c r="T104" s="86"/>
      <c r="U104" s="86"/>
      <c r="V104" s="86"/>
      <c r="W104" s="86"/>
      <c r="X104" s="86"/>
      <c r="Y104" s="86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3" t="s">
        <v>304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173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0" t="s">
        <v>619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84" t="s">
        <v>666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84" t="s">
        <v>295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295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79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2.75">
      <c r="M110" s="2"/>
      <c r="N110" s="82" t="s">
        <v>208</v>
      </c>
      <c r="O110" s="94" t="s">
        <v>209</v>
      </c>
      <c r="P110" s="82" t="s">
        <v>25</v>
      </c>
      <c r="Q110" s="82" t="s">
        <v>26</v>
      </c>
      <c r="R110" s="82" t="s">
        <v>139</v>
      </c>
      <c r="S110" s="82" t="s">
        <v>90</v>
      </c>
      <c r="T110" s="82" t="s">
        <v>43</v>
      </c>
      <c r="U110" s="237" t="s">
        <v>665</v>
      </c>
      <c r="V110" s="237" t="s">
        <v>655</v>
      </c>
      <c r="W110" s="82" t="s">
        <v>206</v>
      </c>
      <c r="X110" s="82" t="s">
        <v>207</v>
      </c>
      <c r="Y110" s="82" t="s">
        <v>197</v>
      </c>
      <c r="AB110" s="5" t="s">
        <v>209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4" t="s">
        <v>210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210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314</v>
      </c>
      <c r="M112" s="2"/>
      <c r="N112" s="30"/>
      <c r="O112" s="94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6" t="s">
        <v>657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429</v>
      </c>
      <c r="Q113" s="30"/>
      <c r="R113" s="30" t="s">
        <v>140</v>
      </c>
      <c r="S113" s="79" t="s">
        <v>296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0">
        <f>IF(S113="KVAH",X113/1000000,X113/1000)</f>
        <v>4.001</v>
      </c>
      <c r="Z113" s="129"/>
      <c r="AA113" s="79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430</v>
      </c>
      <c r="Q114" s="30"/>
      <c r="R114" s="30" t="s">
        <v>140</v>
      </c>
      <c r="S114" s="79" t="s">
        <v>296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0">
        <f>IF(S114="KVAH",X114/1000000,X114/1000)</f>
        <v>2.948</v>
      </c>
      <c r="Z114" s="129"/>
      <c r="AA114" s="79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431</v>
      </c>
      <c r="Q115" s="30"/>
      <c r="R115" s="30" t="s">
        <v>140</v>
      </c>
      <c r="S115" s="79" t="s">
        <v>296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0">
        <f>IF(S115="KVAH",X115/1000000,X115/1000)</f>
        <v>1.89</v>
      </c>
      <c r="Z115" s="129"/>
      <c r="AA115" s="79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432</v>
      </c>
      <c r="Q116" s="30"/>
      <c r="R116" s="30" t="s">
        <v>140</v>
      </c>
      <c r="S116" s="79" t="s">
        <v>296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0">
        <f>IF(S116="KVAH",X116/1000000,X116/1000)</f>
        <v>2.88</v>
      </c>
      <c r="Z116" s="129"/>
      <c r="AA116" s="79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281</v>
      </c>
      <c r="P117" s="30" t="s">
        <v>433</v>
      </c>
      <c r="Q117" s="30"/>
      <c r="R117" s="30" t="s">
        <v>140</v>
      </c>
      <c r="S117" s="79" t="s">
        <v>296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0">
        <f>IF(S117="KVAH",X117/1000000,X117/1000)</f>
        <v>2.515</v>
      </c>
      <c r="Z117" s="129"/>
      <c r="AA117" s="79"/>
      <c r="AB117" s="5" t="s">
        <v>281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2" t="s">
        <v>96</v>
      </c>
      <c r="P118" s="30"/>
      <c r="Q118" s="30"/>
      <c r="R118" s="30"/>
      <c r="S118" s="30"/>
      <c r="T118" s="30"/>
      <c r="U118" s="86"/>
      <c r="V118" s="86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5"/>
      <c r="M119" s="2"/>
      <c r="N119" s="30"/>
      <c r="O119" s="82" t="s">
        <v>107</v>
      </c>
      <c r="P119" s="30"/>
      <c r="Q119" s="30"/>
      <c r="R119" s="30"/>
      <c r="S119" s="30"/>
      <c r="T119" s="30"/>
      <c r="U119" s="86"/>
      <c r="V119" s="86"/>
      <c r="W119" s="30"/>
      <c r="X119" s="30"/>
      <c r="Y119" s="30"/>
      <c r="AB119" s="197" t="s">
        <v>107</v>
      </c>
    </row>
    <row r="120" spans="1:76" s="39" customFormat="1" ht="13.5" thickTop="1">
      <c r="A120" s="184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6"/>
      <c r="M120" s="41"/>
      <c r="N120" s="30">
        <v>6</v>
      </c>
      <c r="O120" s="30" t="s">
        <v>435</v>
      </c>
      <c r="P120" s="30" t="s">
        <v>434</v>
      </c>
      <c r="Q120" s="30"/>
      <c r="R120" s="30" t="s">
        <v>140</v>
      </c>
      <c r="S120" s="79" t="s">
        <v>296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0">
        <f aca="true" t="shared" si="8" ref="Y120:Y127">IF(S120="KVAH",X120/1000000,X120/1000)</f>
        <v>2.860199999999997</v>
      </c>
      <c r="Z120" s="129"/>
      <c r="AA120" s="79"/>
      <c r="AB120" s="197" t="s">
        <v>435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0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171"/>
      <c r="M121" s="41"/>
      <c r="N121" s="30">
        <v>7</v>
      </c>
      <c r="O121" s="30" t="s">
        <v>436</v>
      </c>
      <c r="P121" s="30" t="s">
        <v>437</v>
      </c>
      <c r="Q121" s="30"/>
      <c r="R121" s="30" t="s">
        <v>140</v>
      </c>
      <c r="S121" s="79" t="s">
        <v>296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0">
        <f t="shared" si="8"/>
        <v>3.028800000000003</v>
      </c>
      <c r="Z121" s="129"/>
      <c r="AA121" s="79"/>
      <c r="AB121" s="197" t="s">
        <v>436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0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171"/>
      <c r="M122" s="41"/>
      <c r="N122" s="30">
        <v>8</v>
      </c>
      <c r="O122" s="30" t="s">
        <v>438</v>
      </c>
      <c r="P122" s="30" t="s">
        <v>439</v>
      </c>
      <c r="Q122" s="30"/>
      <c r="R122" s="30" t="s">
        <v>140</v>
      </c>
      <c r="S122" s="79" t="s">
        <v>296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0">
        <f t="shared" si="8"/>
        <v>1.649</v>
      </c>
      <c r="Z122" s="129"/>
      <c r="AA122" s="79"/>
      <c r="AB122" s="197" t="s">
        <v>438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0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171"/>
      <c r="M123" s="41"/>
      <c r="N123" s="30">
        <v>9</v>
      </c>
      <c r="O123" s="30" t="s">
        <v>440</v>
      </c>
      <c r="P123" s="30" t="s">
        <v>441</v>
      </c>
      <c r="Q123" s="30"/>
      <c r="R123" s="30" t="s">
        <v>140</v>
      </c>
      <c r="S123" s="79" t="s">
        <v>296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0">
        <f t="shared" si="8"/>
        <v>2.8985</v>
      </c>
      <c r="Z123" s="129"/>
      <c r="AA123" s="79"/>
      <c r="AB123" s="197" t="s">
        <v>440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0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171"/>
      <c r="M124" s="41"/>
      <c r="N124" s="30">
        <v>10</v>
      </c>
      <c r="O124" s="30" t="s">
        <v>442</v>
      </c>
      <c r="P124" s="30" t="s">
        <v>443</v>
      </c>
      <c r="Q124" s="30"/>
      <c r="R124" s="30" t="s">
        <v>140</v>
      </c>
      <c r="S124" s="79" t="s">
        <v>296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0">
        <f t="shared" si="8"/>
        <v>2.9525999999999986</v>
      </c>
      <c r="Z124" s="129"/>
      <c r="AA124" s="79"/>
      <c r="AB124" s="197" t="s">
        <v>442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470</v>
      </c>
      <c r="C125" s="24"/>
      <c r="D125" s="24"/>
      <c r="E125" s="24"/>
      <c r="F125" s="24"/>
      <c r="G125" s="24"/>
      <c r="H125" s="24"/>
      <c r="I125" s="156">
        <f>$Y$183</f>
        <v>94.04404107</v>
      </c>
      <c r="J125" s="24"/>
      <c r="K125" s="24"/>
      <c r="L125" s="171"/>
      <c r="M125" s="41"/>
      <c r="N125" s="30">
        <v>11</v>
      </c>
      <c r="O125" s="30" t="s">
        <v>444</v>
      </c>
      <c r="P125" s="30" t="s">
        <v>445</v>
      </c>
      <c r="Q125" s="30"/>
      <c r="R125" s="30" t="s">
        <v>140</v>
      </c>
      <c r="S125" s="79" t="s">
        <v>296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0">
        <f t="shared" si="8"/>
        <v>1.5659000000000087</v>
      </c>
      <c r="Z125" s="129"/>
      <c r="AA125" s="79"/>
      <c r="AB125" s="197" t="s">
        <v>444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1"/>
      <c r="M126" s="41"/>
      <c r="N126" s="30">
        <v>12</v>
      </c>
      <c r="O126" s="30" t="s">
        <v>446</v>
      </c>
      <c r="P126" s="30" t="s">
        <v>447</v>
      </c>
      <c r="Q126" s="30"/>
      <c r="R126" s="30" t="s">
        <v>140</v>
      </c>
      <c r="S126" s="79" t="s">
        <v>296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0">
        <f t="shared" si="8"/>
        <v>1.8075</v>
      </c>
      <c r="Z126" s="129"/>
      <c r="AA126" s="79"/>
      <c r="AB126" s="197" t="s">
        <v>446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0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171"/>
      <c r="M127" s="41"/>
      <c r="N127" s="30">
        <v>13</v>
      </c>
      <c r="O127" s="30" t="s">
        <v>448</v>
      </c>
      <c r="P127" s="30" t="s">
        <v>449</v>
      </c>
      <c r="Q127" s="30"/>
      <c r="R127" s="30" t="s">
        <v>140</v>
      </c>
      <c r="S127" s="79" t="s">
        <v>296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0">
        <f t="shared" si="8"/>
        <v>0.33510000000000584</v>
      </c>
      <c r="Z127" s="129"/>
      <c r="AA127" s="79"/>
      <c r="AB127" s="197" t="s">
        <v>448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0" t="s">
        <v>211</v>
      </c>
      <c r="B128" s="189"/>
      <c r="C128" s="67"/>
      <c r="D128" s="67"/>
      <c r="E128" s="67"/>
      <c r="F128" s="67"/>
      <c r="G128" s="67"/>
      <c r="H128" s="67"/>
      <c r="I128" s="67"/>
      <c r="J128" s="67"/>
      <c r="K128" s="67"/>
      <c r="L128" s="32"/>
      <c r="M128" s="2"/>
      <c r="N128" s="30"/>
      <c r="O128" s="82" t="s">
        <v>97</v>
      </c>
      <c r="P128" s="30"/>
      <c r="Q128" s="30"/>
      <c r="R128" s="30"/>
      <c r="S128" s="30"/>
      <c r="T128" s="30"/>
      <c r="U128" s="86"/>
      <c r="V128" s="86"/>
      <c r="W128" s="30"/>
      <c r="X128" s="30"/>
      <c r="Y128" s="30"/>
      <c r="AB128" s="197" t="s">
        <v>97</v>
      </c>
    </row>
    <row r="129" spans="1:28" ht="12.75">
      <c r="A129" s="104"/>
      <c r="B129" s="3"/>
      <c r="C129" s="3"/>
      <c r="D129" s="3"/>
      <c r="E129" s="3"/>
      <c r="F129" s="67"/>
      <c r="G129" s="67"/>
      <c r="H129" s="67"/>
      <c r="I129" s="70"/>
      <c r="J129" s="67"/>
      <c r="K129" s="67"/>
      <c r="L129" s="32"/>
      <c r="M129" s="2"/>
      <c r="N129" s="30">
        <v>14</v>
      </c>
      <c r="O129" s="30" t="s">
        <v>181</v>
      </c>
      <c r="P129" s="30" t="s">
        <v>450</v>
      </c>
      <c r="Q129" s="30"/>
      <c r="R129" s="30" t="s">
        <v>140</v>
      </c>
      <c r="S129" s="30" t="s">
        <v>296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0">
        <f>IF(S129="KVAH",X129/1000000,X129/1000)</f>
        <v>0</v>
      </c>
      <c r="AB129" s="197" t="s">
        <v>181</v>
      </c>
    </row>
    <row r="130" spans="1:28" ht="12.75">
      <c r="A130" s="170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32"/>
      <c r="M130" s="2"/>
      <c r="N130" s="30">
        <v>15</v>
      </c>
      <c r="O130" s="30" t="s">
        <v>182</v>
      </c>
      <c r="P130" s="30" t="s">
        <v>451</v>
      </c>
      <c r="Q130" s="30"/>
      <c r="R130" s="30" t="s">
        <v>140</v>
      </c>
      <c r="S130" s="30" t="s">
        <v>296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0">
        <f>IF(S130="KVAH",X130/1000000,X130/1000)</f>
        <v>12.094500000000002</v>
      </c>
      <c r="AB130" s="197" t="s">
        <v>182</v>
      </c>
    </row>
    <row r="131" spans="1:28" ht="12.75">
      <c r="A131" s="170"/>
      <c r="B131" s="67"/>
      <c r="C131" s="67"/>
      <c r="D131" s="67"/>
      <c r="E131" s="67"/>
      <c r="F131" s="67"/>
      <c r="G131" s="67"/>
      <c r="H131" s="162"/>
      <c r="I131" s="67"/>
      <c r="J131" s="67"/>
      <c r="K131" s="67"/>
      <c r="L131" s="32"/>
      <c r="M131" s="2"/>
      <c r="N131" s="30">
        <v>16</v>
      </c>
      <c r="O131" s="30" t="s">
        <v>183</v>
      </c>
      <c r="P131" s="30" t="s">
        <v>452</v>
      </c>
      <c r="Q131" s="30"/>
      <c r="R131" s="30" t="s">
        <v>140</v>
      </c>
      <c r="S131" s="30" t="s">
        <v>296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0">
        <f>IF(S131="KVAH",X131/1000000,X131/1000)</f>
        <v>3.9468</v>
      </c>
      <c r="AB131" s="197" t="s">
        <v>183</v>
      </c>
    </row>
    <row r="132" spans="1:28" ht="12.75">
      <c r="A132" s="170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32"/>
      <c r="M132" s="2"/>
      <c r="N132" s="30">
        <v>17</v>
      </c>
      <c r="O132" s="30" t="s">
        <v>184</v>
      </c>
      <c r="P132" s="30" t="s">
        <v>453</v>
      </c>
      <c r="Q132" s="30"/>
      <c r="R132" s="30" t="s">
        <v>140</v>
      </c>
      <c r="S132" s="30" t="s">
        <v>296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0">
        <f>IF(S132="KVAH",X132/1000000,X132/1000)</f>
        <v>9.0816</v>
      </c>
      <c r="AB132" s="197" t="s">
        <v>184</v>
      </c>
    </row>
    <row r="133" spans="1:28" ht="12.75">
      <c r="A133" s="170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32"/>
      <c r="M133" s="2"/>
      <c r="N133" s="30"/>
      <c r="O133" s="82" t="s">
        <v>80</v>
      </c>
      <c r="P133" s="30"/>
      <c r="Q133" s="30"/>
      <c r="R133" s="30"/>
      <c r="S133" s="30"/>
      <c r="T133" s="30"/>
      <c r="U133" s="86"/>
      <c r="V133" s="86"/>
      <c r="W133" s="30"/>
      <c r="X133" s="30"/>
      <c r="Y133" s="30"/>
      <c r="AB133" s="197" t="s">
        <v>80</v>
      </c>
    </row>
    <row r="134" spans="1:76" s="39" customFormat="1" ht="12.75">
      <c r="A134" s="170"/>
      <c r="B134" s="67"/>
      <c r="C134" s="67"/>
      <c r="D134" s="67"/>
      <c r="E134" s="67"/>
      <c r="F134" s="67"/>
      <c r="G134" s="67"/>
      <c r="H134" s="151"/>
      <c r="I134" s="67"/>
      <c r="J134" s="67"/>
      <c r="K134" s="67"/>
      <c r="L134" s="171"/>
      <c r="M134" s="41"/>
      <c r="N134" s="30">
        <v>18</v>
      </c>
      <c r="O134" s="30" t="s">
        <v>152</v>
      </c>
      <c r="P134" s="30" t="s">
        <v>463</v>
      </c>
      <c r="Q134" s="30"/>
      <c r="R134" s="30" t="s">
        <v>140</v>
      </c>
      <c r="S134" s="30" t="s">
        <v>296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0">
        <f>IF(S134="KVAH",X134/1000000,X134/1000)</f>
        <v>6.089</v>
      </c>
      <c r="Z134" s="129"/>
      <c r="AA134" s="79"/>
      <c r="AB134" s="197" t="s">
        <v>152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1"/>
      <c r="M135" s="41"/>
      <c r="N135" s="30">
        <v>19</v>
      </c>
      <c r="O135" s="30" t="s">
        <v>153</v>
      </c>
      <c r="P135" s="30" t="s">
        <v>464</v>
      </c>
      <c r="Q135" s="30"/>
      <c r="R135" s="30" t="s">
        <v>140</v>
      </c>
      <c r="S135" s="30" t="s">
        <v>296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0">
        <f>IF(S135="KVAH",X135/1000000,X135/1000)</f>
        <v>4.67</v>
      </c>
      <c r="Z135" s="129"/>
      <c r="AA135" s="79"/>
      <c r="AB135" s="197" t="s">
        <v>153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2" t="s">
        <v>658</v>
      </c>
      <c r="B136" s="47"/>
      <c r="C136" s="47"/>
      <c r="D136" s="47"/>
      <c r="E136" s="47"/>
      <c r="F136" s="47"/>
      <c r="G136" s="47"/>
      <c r="H136" s="48"/>
      <c r="I136" s="156">
        <f>SUM(I125:I135)</f>
        <v>94.04404107</v>
      </c>
      <c r="J136" s="24"/>
      <c r="K136" s="24"/>
      <c r="L136" s="171"/>
      <c r="M136" s="41"/>
      <c r="N136" s="30">
        <v>20</v>
      </c>
      <c r="O136" s="30" t="s">
        <v>154</v>
      </c>
      <c r="P136" s="30" t="s">
        <v>465</v>
      </c>
      <c r="Q136" s="30"/>
      <c r="R136" s="30" t="s">
        <v>140</v>
      </c>
      <c r="S136" s="30" t="s">
        <v>296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0">
        <f>IF(S136="KVAH",X136/1000000,X136/1000)</f>
        <v>8.014</v>
      </c>
      <c r="Z136" s="129"/>
      <c r="AA136" s="79"/>
      <c r="AB136" s="197" t="s">
        <v>154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2" t="s">
        <v>155</v>
      </c>
      <c r="P137" s="30"/>
      <c r="Q137" s="30"/>
      <c r="R137" s="30"/>
      <c r="S137" s="30"/>
      <c r="T137" s="30"/>
      <c r="W137" s="30"/>
      <c r="X137" s="30"/>
      <c r="Y137" s="30"/>
      <c r="AB137" s="197" t="s">
        <v>155</v>
      </c>
    </row>
    <row r="138" spans="1:61" s="15" customFormat="1" ht="12.75">
      <c r="A138" s="16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69"/>
      <c r="M138" s="2"/>
      <c r="N138" s="30">
        <v>21</v>
      </c>
      <c r="O138" s="30" t="s">
        <v>156</v>
      </c>
      <c r="P138" s="30" t="s">
        <v>592</v>
      </c>
      <c r="Q138" s="30"/>
      <c r="R138" s="30" t="s">
        <v>140</v>
      </c>
      <c r="S138" s="30" t="s">
        <v>296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0">
        <f>IF(S138="KVAH",X138/1000000,X138/1000)</f>
        <v>2.868</v>
      </c>
      <c r="Z138" s="129"/>
      <c r="AA138" s="79"/>
      <c r="AB138" s="197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6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69"/>
      <c r="M139" s="2"/>
      <c r="N139" s="30">
        <v>22</v>
      </c>
      <c r="O139" s="30" t="s">
        <v>157</v>
      </c>
      <c r="P139" s="30" t="s">
        <v>594</v>
      </c>
      <c r="Q139" s="30"/>
      <c r="R139" s="30" t="s">
        <v>140</v>
      </c>
      <c r="S139" s="30" t="s">
        <v>296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0">
        <f>IF(S139="KVAH",X139/1000000,X139/1000)</f>
        <v>3.444533333333335</v>
      </c>
      <c r="Z139" s="129"/>
      <c r="AA139" s="79"/>
      <c r="AB139" s="197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0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32"/>
      <c r="M140" s="2"/>
      <c r="N140" s="30"/>
      <c r="O140" s="82" t="s">
        <v>158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197" t="s">
        <v>158</v>
      </c>
    </row>
    <row r="141" spans="1:76" s="39" customFormat="1" ht="12.75">
      <c r="A141" s="170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171"/>
      <c r="M141" s="41"/>
      <c r="N141" s="30">
        <v>23</v>
      </c>
      <c r="O141" s="30" t="s">
        <v>159</v>
      </c>
      <c r="P141" s="30" t="s">
        <v>460</v>
      </c>
      <c r="Q141" s="30"/>
      <c r="R141" s="30" t="s">
        <v>140</v>
      </c>
      <c r="S141" s="30" t="s">
        <v>296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0">
        <f>IF(S141="KVAH",X141/1000000,X141/1000)</f>
        <v>3.4965</v>
      </c>
      <c r="Z141" s="129"/>
      <c r="AA141" s="79"/>
      <c r="AB141" s="197" t="s">
        <v>159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0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32"/>
      <c r="M142" s="2"/>
      <c r="N142" s="30"/>
      <c r="O142" s="82" t="s">
        <v>160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197" t="s">
        <v>160</v>
      </c>
    </row>
    <row r="143" spans="1:28" ht="12.75">
      <c r="A143" s="170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32"/>
      <c r="M143" s="2"/>
      <c r="N143" s="30">
        <v>24</v>
      </c>
      <c r="O143" s="30" t="s">
        <v>161</v>
      </c>
      <c r="P143" s="30" t="s">
        <v>455</v>
      </c>
      <c r="Q143" s="30"/>
      <c r="R143" s="30" t="s">
        <v>140</v>
      </c>
      <c r="S143" s="30" t="s">
        <v>296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0">
        <f>IF(S143="KVAH",X143/1000000,X143/1000)</f>
        <v>0.2435</v>
      </c>
      <c r="AB143" s="197" t="s">
        <v>161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162</v>
      </c>
      <c r="P144" s="30" t="s">
        <v>456</v>
      </c>
      <c r="Q144" s="30"/>
      <c r="R144" s="30" t="s">
        <v>140</v>
      </c>
      <c r="S144" s="30" t="s">
        <v>296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0">
        <f>IF(S144="KVAH",X144/1000000,X144/1000)</f>
        <v>0</v>
      </c>
      <c r="Z144" s="129" t="s">
        <v>312</v>
      </c>
      <c r="AB144" s="197" t="s">
        <v>162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2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197" t="s">
        <v>70</v>
      </c>
    </row>
    <row r="146" spans="13:108" s="15" customFormat="1" ht="13.5" thickTop="1">
      <c r="M146" s="2"/>
      <c r="N146" s="30">
        <v>26</v>
      </c>
      <c r="O146" s="30" t="s">
        <v>163</v>
      </c>
      <c r="P146" s="30" t="s">
        <v>461</v>
      </c>
      <c r="Q146" s="30"/>
      <c r="R146" s="30" t="s">
        <v>167</v>
      </c>
      <c r="S146" s="30" t="s">
        <v>296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0">
        <f>IF(S146="KVAH",X146/1000000,X146/1000)</f>
        <v>1.3214666666666646</v>
      </c>
      <c r="Z146" s="129"/>
      <c r="AA146" s="79"/>
      <c r="AB146" s="197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164</v>
      </c>
      <c r="P147" s="30" t="s">
        <v>462</v>
      </c>
      <c r="Q147" s="30"/>
      <c r="R147" s="30" t="s">
        <v>167</v>
      </c>
      <c r="S147" s="30" t="s">
        <v>296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0">
        <f>IF(S147="KVAH",X147/1000000,X147/1000)</f>
        <v>1.355200000000002</v>
      </c>
      <c r="Z147" s="129"/>
      <c r="AA147" s="79"/>
      <c r="AB147" s="197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553</v>
      </c>
      <c r="P148" s="30" t="s">
        <v>554</v>
      </c>
      <c r="Q148" s="30"/>
      <c r="R148" s="30" t="s">
        <v>167</v>
      </c>
      <c r="S148" s="30" t="s">
        <v>296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0">
        <f>IF(S148="KVAH",X148/1000000,X148/1000)</f>
        <v>4.048</v>
      </c>
      <c r="Z148" s="129"/>
      <c r="AA148" s="79"/>
      <c r="AB148" s="230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549</v>
      </c>
      <c r="P149" s="30" t="s">
        <v>551</v>
      </c>
      <c r="Q149" s="30"/>
      <c r="R149" s="30" t="s">
        <v>167</v>
      </c>
      <c r="S149" s="30" t="s">
        <v>296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0">
        <f>IF(S149="KVAH",X149/1000000,X149/1000)</f>
        <v>-0.002</v>
      </c>
      <c r="Z149" s="129"/>
      <c r="AA149" s="79"/>
      <c r="AB149" s="230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2" t="s">
        <v>161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197" t="s">
        <v>161</v>
      </c>
    </row>
    <row r="151" spans="13:28" ht="12.75">
      <c r="M151" s="2"/>
      <c r="N151" s="30">
        <v>30</v>
      </c>
      <c r="O151" s="30" t="s">
        <v>199</v>
      </c>
      <c r="P151" s="30" t="s">
        <v>454</v>
      </c>
      <c r="Q151" s="30"/>
      <c r="R151" s="30" t="s">
        <v>166</v>
      </c>
      <c r="S151" s="30" t="s">
        <v>296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0">
        <f>IF(S151="KVAH",X151/1000000,X151/1000)</f>
        <v>1.887</v>
      </c>
      <c r="AB151" s="197" t="s">
        <v>199</v>
      </c>
    </row>
    <row r="152" spans="13:25" ht="12.75">
      <c r="M152" s="2"/>
      <c r="N152" s="30"/>
      <c r="O152" s="82" t="s">
        <v>318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0"/>
    </row>
    <row r="153" spans="13:25" ht="12.75">
      <c r="M153" s="2"/>
      <c r="N153" s="30"/>
      <c r="O153" s="104" t="s">
        <v>667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56">
        <v>0.0011541</v>
      </c>
    </row>
    <row r="154" spans="13:25" ht="12.75">
      <c r="M154" s="2"/>
      <c r="N154" s="30"/>
      <c r="O154" s="104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55">
        <v>0.0041922</v>
      </c>
    </row>
    <row r="155" spans="13:25" ht="12.75">
      <c r="M155" s="2"/>
      <c r="N155" s="30"/>
      <c r="O155" s="104" t="s">
        <v>1</v>
      </c>
      <c r="P155" s="57"/>
      <c r="Q155" s="57"/>
      <c r="R155" s="57"/>
      <c r="S155" s="30"/>
      <c r="T155" s="30"/>
      <c r="U155" s="30"/>
      <c r="V155" s="30"/>
      <c r="W155" s="30"/>
      <c r="X155" s="30"/>
      <c r="Y155" s="255">
        <v>0.0029802</v>
      </c>
    </row>
    <row r="156" spans="13:25" ht="12.75">
      <c r="M156" s="2"/>
      <c r="N156" s="30"/>
      <c r="O156" s="104" t="s">
        <v>2</v>
      </c>
      <c r="P156" s="57"/>
      <c r="Q156" s="57"/>
      <c r="R156" s="57"/>
      <c r="S156" s="57"/>
      <c r="T156" s="57"/>
      <c r="U156" s="57"/>
      <c r="V156" s="57"/>
      <c r="W156" s="57"/>
      <c r="X156" s="57"/>
      <c r="Y156" s="96">
        <v>0.0014749</v>
      </c>
    </row>
    <row r="157" spans="13:25" ht="12.75">
      <c r="M157" s="2"/>
      <c r="N157" s="30"/>
      <c r="O157" s="104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55">
        <v>0.0188632</v>
      </c>
    </row>
    <row r="158" spans="13:25" ht="12.75">
      <c r="M158" s="2"/>
      <c r="N158" s="30"/>
      <c r="O158" s="104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55">
        <v>0.00902877</v>
      </c>
    </row>
    <row r="159" spans="13:25" ht="12.75">
      <c r="M159" s="2"/>
      <c r="N159" s="30"/>
      <c r="O159" s="104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55">
        <v>0.003484</v>
      </c>
    </row>
    <row r="160" spans="13:25" ht="12.75">
      <c r="M160" s="2"/>
      <c r="N160" s="30"/>
      <c r="O160" s="104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55">
        <v>0.0045281</v>
      </c>
    </row>
    <row r="161" spans="13:25" ht="12.75">
      <c r="M161" s="2"/>
      <c r="N161" s="30"/>
      <c r="O161" s="104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55">
        <v>0.0025889</v>
      </c>
    </row>
    <row r="162" spans="13:25" ht="12.75">
      <c r="M162" s="2"/>
      <c r="N162" s="30"/>
      <c r="O162" s="104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55">
        <v>0.0033193</v>
      </c>
    </row>
    <row r="163" spans="13:25" ht="12.75">
      <c r="M163" s="2"/>
      <c r="N163" s="30"/>
      <c r="O163" s="104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55">
        <v>0.0070455</v>
      </c>
    </row>
    <row r="164" spans="13:25" ht="12.75">
      <c r="M164" s="2"/>
      <c r="N164" s="30"/>
      <c r="O164" s="104"/>
      <c r="P164" s="30"/>
      <c r="Q164" s="30"/>
      <c r="R164" s="30"/>
      <c r="S164" s="30"/>
      <c r="T164" s="30"/>
      <c r="U164" s="30"/>
      <c r="V164" s="30"/>
      <c r="W164" s="30"/>
      <c r="X164" s="30"/>
      <c r="Y164" s="255"/>
    </row>
    <row r="165" spans="13:25" ht="12.75">
      <c r="M165" s="2"/>
      <c r="N165" s="30"/>
      <c r="O165" s="104"/>
      <c r="P165" s="30"/>
      <c r="Q165" s="30"/>
      <c r="R165" s="30"/>
      <c r="S165" s="30"/>
      <c r="T165" s="30"/>
      <c r="U165" s="30"/>
      <c r="V165" s="30"/>
      <c r="W165" s="30"/>
      <c r="X165" s="30"/>
      <c r="Y165" s="255"/>
    </row>
    <row r="166" spans="13:25" ht="12.75">
      <c r="M166" s="2"/>
      <c r="N166" s="30"/>
      <c r="O166" s="104"/>
      <c r="P166" s="30"/>
      <c r="Q166" s="30"/>
      <c r="R166" s="30"/>
      <c r="S166" s="30"/>
      <c r="T166" s="30"/>
      <c r="U166" s="30"/>
      <c r="V166" s="30"/>
      <c r="W166" s="30"/>
      <c r="X166" s="30"/>
      <c r="Y166" s="255"/>
    </row>
    <row r="167" spans="13:25" ht="12.75">
      <c r="M167" s="2"/>
      <c r="N167" s="30"/>
      <c r="O167" s="104"/>
      <c r="P167" s="30"/>
      <c r="Q167" s="30"/>
      <c r="R167" s="30"/>
      <c r="S167" s="30"/>
      <c r="T167" s="30"/>
      <c r="U167" s="30"/>
      <c r="V167" s="30"/>
      <c r="W167" s="30"/>
      <c r="X167" s="30"/>
      <c r="Y167" s="255"/>
    </row>
    <row r="168" spans="13:25" ht="12.75">
      <c r="M168" s="2"/>
      <c r="N168" s="30"/>
      <c r="O168" s="104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55">
        <v>0.0008883</v>
      </c>
    </row>
    <row r="169" spans="13:25" ht="12.75">
      <c r="M169" s="2"/>
      <c r="N169" s="30"/>
      <c r="O169" s="104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55">
        <v>0.005048</v>
      </c>
    </row>
    <row r="170" spans="13:25" ht="12.75">
      <c r="M170" s="2"/>
      <c r="N170" s="30"/>
      <c r="O170" s="104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55">
        <v>0.0018339</v>
      </c>
    </row>
    <row r="171" spans="13:25" ht="12.75">
      <c r="M171" s="2"/>
      <c r="N171" s="30"/>
      <c r="O171" s="104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55">
        <v>0.0008477</v>
      </c>
    </row>
    <row r="172" spans="13:25" ht="12.75">
      <c r="M172" s="2"/>
      <c r="N172" s="30"/>
      <c r="O172" s="104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55">
        <v>0.0017903</v>
      </c>
    </row>
    <row r="173" spans="13:25" ht="12.75">
      <c r="M173" s="2"/>
      <c r="N173" s="30"/>
      <c r="O173" s="104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55">
        <v>0.0017177</v>
      </c>
    </row>
    <row r="174" spans="13:25" ht="12.75">
      <c r="M174" s="2"/>
      <c r="N174" s="30"/>
      <c r="O174" s="104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55">
        <v>0.0048126</v>
      </c>
    </row>
    <row r="175" spans="13:25" ht="12.75">
      <c r="M175" s="2"/>
      <c r="N175" s="30"/>
      <c r="O175" s="104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55">
        <v>0.004288</v>
      </c>
    </row>
    <row r="176" spans="13:25" ht="12.75">
      <c r="M176" s="2"/>
      <c r="N176" s="30"/>
      <c r="O176" s="104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55">
        <v>0.0061706</v>
      </c>
    </row>
    <row r="177" spans="13:25" ht="12.75">
      <c r="M177" s="2"/>
      <c r="N177" s="30"/>
      <c r="O177" s="104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55">
        <v>0.0089479</v>
      </c>
    </row>
    <row r="178" spans="13:25" ht="12.75">
      <c r="M178" s="2"/>
      <c r="N178" s="30"/>
      <c r="O178" s="104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55">
        <v>0.016977</v>
      </c>
    </row>
    <row r="179" spans="13:25" ht="12.75">
      <c r="M179" s="2"/>
      <c r="N179" s="30"/>
      <c r="O179" s="104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55">
        <v>0.0120309</v>
      </c>
    </row>
    <row r="180" spans="13:25" ht="12.75">
      <c r="M180" s="2"/>
      <c r="N180" s="30"/>
      <c r="O180" s="104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55">
        <v>0.0104583</v>
      </c>
    </row>
    <row r="181" spans="13:25" ht="12.75">
      <c r="M181" s="2"/>
      <c r="N181" s="30"/>
      <c r="O181" s="104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55">
        <v>0.014956</v>
      </c>
    </row>
    <row r="182" spans="13:25" ht="12.75">
      <c r="M182" s="2"/>
      <c r="N182" s="30"/>
      <c r="O182" s="104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55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2" t="s">
        <v>198</v>
      </c>
      <c r="V183" s="30"/>
      <c r="W183" s="30"/>
      <c r="X183" s="30"/>
      <c r="Y183" s="99">
        <f>SUM(Y113:Y182)</f>
        <v>94.04404107</v>
      </c>
    </row>
    <row r="184" spans="16:22" ht="12.75">
      <c r="P184" s="87" t="s">
        <v>297</v>
      </c>
      <c r="Q184" s="87"/>
      <c r="R184" s="87"/>
      <c r="S184" s="87"/>
      <c r="T184" s="94"/>
      <c r="U184" s="87"/>
      <c r="V184" s="87">
        <f>Y52/Y183</f>
        <v>0.2309609386503578</v>
      </c>
    </row>
    <row r="185" spans="15:19" ht="12.75">
      <c r="O185" s="43"/>
      <c r="P185" s="43" t="s">
        <v>219</v>
      </c>
      <c r="Q185" s="30"/>
      <c r="R185" s="30"/>
      <c r="S185" s="30"/>
    </row>
    <row r="186" spans="15:19" ht="12.75">
      <c r="O186" s="43"/>
      <c r="P186" s="43" t="s">
        <v>220</v>
      </c>
      <c r="Q186" s="30"/>
      <c r="R186" s="30"/>
      <c r="S186" s="30"/>
    </row>
    <row r="187" spans="15:19" ht="12.75">
      <c r="O187" s="43"/>
      <c r="P187" s="43" t="s">
        <v>221</v>
      </c>
      <c r="Q187" s="30"/>
      <c r="R187" s="30"/>
      <c r="S187" s="30"/>
    </row>
    <row r="188" spans="16:19" ht="12.75">
      <c r="P188" s="43" t="s">
        <v>311</v>
      </c>
      <c r="Q188" s="86"/>
      <c r="R188" s="86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"/>
  <sheetViews>
    <sheetView view="pageBreakPreview" zoomScaleSheetLayoutView="100" workbookViewId="0" topLeftCell="A1">
      <selection activeCell="B37" sqref="B37"/>
    </sheetView>
  </sheetViews>
  <sheetFormatPr defaultColWidth="9.140625" defaultRowHeight="12.75"/>
  <cols>
    <col min="1" max="1" width="6.57421875" style="57" customWidth="1"/>
    <col min="2" max="2" width="23.00390625" style="44" customWidth="1"/>
    <col min="3" max="3" width="9.28125" style="44" customWidth="1"/>
    <col min="4" max="4" width="6.8515625" style="86" hidden="1" customWidth="1"/>
    <col min="5" max="5" width="7.28125" style="44" customWidth="1"/>
    <col min="6" max="7" width="8.421875" style="44" customWidth="1"/>
    <col min="8" max="8" width="11.421875" style="44" customWidth="1"/>
    <col min="9" max="9" width="10.8515625" style="44" customWidth="1"/>
    <col min="10" max="10" width="7.421875" style="44" customWidth="1"/>
    <col min="11" max="11" width="9.57421875" style="44" customWidth="1"/>
    <col min="12" max="12" width="12.140625" style="44" customWidth="1"/>
    <col min="13" max="13" width="16.140625" style="129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1" customWidth="1"/>
    <col min="40" max="49" width="9.140625" style="15" customWidth="1"/>
  </cols>
  <sheetData>
    <row r="1" ht="12.75">
      <c r="L1" s="450" t="str">
        <f>NDMC!G5</f>
        <v>FEBRUARY-10</v>
      </c>
    </row>
    <row r="2" ht="23.25">
      <c r="C2" s="116" t="s">
        <v>102</v>
      </c>
    </row>
    <row r="4" spans="2:16" ht="33">
      <c r="B4" s="117"/>
      <c r="C4" s="118" t="s">
        <v>83</v>
      </c>
      <c r="D4" s="30"/>
      <c r="P4" s="17" t="s">
        <v>242</v>
      </c>
    </row>
    <row r="5" spans="1:18" ht="20.25">
      <c r="A5" s="109"/>
      <c r="B5" s="117"/>
      <c r="C5" s="82"/>
      <c r="D5" s="82"/>
      <c r="P5" s="27" t="s">
        <v>654</v>
      </c>
      <c r="R5" s="27" t="s">
        <v>654</v>
      </c>
    </row>
    <row r="6" spans="1:38" ht="21.75" customHeight="1">
      <c r="A6" s="57" t="s">
        <v>208</v>
      </c>
      <c r="B6" s="59" t="s">
        <v>177</v>
      </c>
      <c r="C6" s="57" t="s">
        <v>25</v>
      </c>
      <c r="D6" s="57" t="s">
        <v>26</v>
      </c>
      <c r="E6" s="119" t="s">
        <v>139</v>
      </c>
      <c r="F6" s="119" t="s">
        <v>90</v>
      </c>
      <c r="G6" s="119" t="s">
        <v>43</v>
      </c>
      <c r="H6" s="445" t="str">
        <f>L1</f>
        <v>FEBRUARY-10</v>
      </c>
      <c r="I6" s="437" t="str">
        <f>NDPL!V5</f>
        <v>JANUARY-10</v>
      </c>
      <c r="J6" s="93" t="s">
        <v>206</v>
      </c>
      <c r="K6" s="93" t="s">
        <v>207</v>
      </c>
      <c r="L6" s="93" t="s">
        <v>698</v>
      </c>
      <c r="M6" s="93" t="s">
        <v>202</v>
      </c>
      <c r="O6" s="15" t="s">
        <v>177</v>
      </c>
      <c r="R6" s="27"/>
      <c r="S6" s="27"/>
      <c r="T6" s="14"/>
      <c r="U6" s="14"/>
      <c r="V6" s="14"/>
      <c r="W6" s="14"/>
      <c r="X6" s="14"/>
      <c r="Z6" s="2" t="s">
        <v>177</v>
      </c>
      <c r="AA6" s="3" t="s">
        <v>25</v>
      </c>
      <c r="AB6" s="3" t="s">
        <v>26</v>
      </c>
      <c r="AC6" s="3" t="s">
        <v>139</v>
      </c>
      <c r="AD6" s="3" t="s">
        <v>241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1:39" s="248" customFormat="1" ht="12.75" customHeight="1">
      <c r="A7" s="57"/>
      <c r="B7" s="95" t="s">
        <v>288</v>
      </c>
      <c r="C7" s="57"/>
      <c r="D7" s="57"/>
      <c r="E7" s="57"/>
      <c r="F7" s="59"/>
      <c r="G7" s="59"/>
      <c r="H7" s="59"/>
      <c r="I7" s="59"/>
      <c r="J7" s="59"/>
      <c r="K7" s="59"/>
      <c r="L7" s="121"/>
      <c r="M7" s="194"/>
      <c r="P7" s="196"/>
      <c r="Q7" s="196"/>
      <c r="R7" s="196"/>
      <c r="Z7" s="195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</row>
    <row r="8" spans="1:39" s="248" customFormat="1" ht="12.75" customHeight="1">
      <c r="A8" s="57"/>
      <c r="B8" s="95" t="s">
        <v>170</v>
      </c>
      <c r="C8" s="57"/>
      <c r="D8" s="57"/>
      <c r="E8" s="57"/>
      <c r="F8" s="57"/>
      <c r="G8" s="57"/>
      <c r="H8" s="57"/>
      <c r="I8" s="57"/>
      <c r="J8" s="57"/>
      <c r="K8" s="120"/>
      <c r="L8" s="121"/>
      <c r="M8" s="194"/>
      <c r="P8" s="196"/>
      <c r="Q8" s="196"/>
      <c r="R8" s="196"/>
      <c r="Z8" s="195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</row>
    <row r="9" spans="1:39" s="248" customFormat="1" ht="12.75" customHeight="1">
      <c r="A9" s="57">
        <v>6</v>
      </c>
      <c r="B9" s="59" t="s">
        <v>85</v>
      </c>
      <c r="C9" s="57">
        <v>4864796</v>
      </c>
      <c r="D9" s="57"/>
      <c r="E9" s="57" t="s">
        <v>659</v>
      </c>
      <c r="F9" s="59" t="s">
        <v>699</v>
      </c>
      <c r="G9" s="57">
        <v>100</v>
      </c>
      <c r="H9" s="57">
        <v>337696</v>
      </c>
      <c r="I9" s="57">
        <v>335309</v>
      </c>
      <c r="J9" s="57">
        <f>H9-I9</f>
        <v>2387</v>
      </c>
      <c r="K9" s="57">
        <f>G9*J9</f>
        <v>238700</v>
      </c>
      <c r="L9" s="121">
        <f>IF(F9="Kvarh(Lag)",K9/1000000,K9/1000)</f>
        <v>0.2387</v>
      </c>
      <c r="M9" s="194"/>
      <c r="O9" s="248" t="s">
        <v>85</v>
      </c>
      <c r="P9" s="196">
        <v>150180</v>
      </c>
      <c r="Q9" s="196"/>
      <c r="R9" s="196">
        <v>156118</v>
      </c>
      <c r="Z9" s="195" t="s">
        <v>85</v>
      </c>
      <c r="AA9" s="193" t="s">
        <v>408</v>
      </c>
      <c r="AB9" s="193" t="s">
        <v>404</v>
      </c>
      <c r="AC9" s="193" t="s">
        <v>166</v>
      </c>
      <c r="AD9" s="193" t="s">
        <v>403</v>
      </c>
      <c r="AE9" s="193">
        <v>33</v>
      </c>
      <c r="AF9" s="193">
        <v>33</v>
      </c>
      <c r="AG9" s="193">
        <v>400</v>
      </c>
      <c r="AH9" s="193">
        <v>400</v>
      </c>
      <c r="AI9" s="193">
        <v>1</v>
      </c>
      <c r="AJ9" s="193">
        <v>1</v>
      </c>
      <c r="AK9" s="193">
        <f>(AF9/AE9)*(AH9/AG9)</f>
        <v>1</v>
      </c>
      <c r="AL9" s="193">
        <f>AI9*AJ9*AK9</f>
        <v>1</v>
      </c>
      <c r="AM9" s="194"/>
    </row>
    <row r="10" spans="1:39" s="248" customFormat="1" ht="12.75" customHeight="1">
      <c r="A10" s="57">
        <v>7</v>
      </c>
      <c r="B10" s="59" t="s">
        <v>86</v>
      </c>
      <c r="C10" s="57">
        <v>4864797</v>
      </c>
      <c r="D10" s="57"/>
      <c r="E10" s="57" t="s">
        <v>659</v>
      </c>
      <c r="F10" s="59" t="s">
        <v>699</v>
      </c>
      <c r="G10" s="57">
        <v>100</v>
      </c>
      <c r="H10" s="57">
        <v>149439</v>
      </c>
      <c r="I10" s="57">
        <v>141942</v>
      </c>
      <c r="J10" s="57">
        <f>H10-I10</f>
        <v>7497</v>
      </c>
      <c r="K10" s="57">
        <f>G10*J10</f>
        <v>749700</v>
      </c>
      <c r="L10" s="121">
        <f>IF(F10="Kvarh(Lag)",K10/1000000,K10/1000)</f>
        <v>0.7497</v>
      </c>
      <c r="M10" s="194"/>
      <c r="O10" s="248" t="s">
        <v>86</v>
      </c>
      <c r="P10" s="196">
        <v>165898</v>
      </c>
      <c r="Q10" s="196"/>
      <c r="R10" s="196">
        <v>165927</v>
      </c>
      <c r="Z10" s="195" t="s">
        <v>86</v>
      </c>
      <c r="AA10" s="193" t="s">
        <v>545</v>
      </c>
      <c r="AB10" s="193" t="s">
        <v>404</v>
      </c>
      <c r="AC10" s="193" t="s">
        <v>166</v>
      </c>
      <c r="AD10" s="193" t="s">
        <v>403</v>
      </c>
      <c r="AE10" s="193">
        <v>33</v>
      </c>
      <c r="AF10" s="193">
        <v>33</v>
      </c>
      <c r="AG10" s="193">
        <v>400</v>
      </c>
      <c r="AH10" s="193">
        <v>400</v>
      </c>
      <c r="AI10" s="193">
        <v>1</v>
      </c>
      <c r="AJ10" s="193">
        <v>1</v>
      </c>
      <c r="AK10" s="193">
        <f>(AF10/AE10)*(AH10/AG10)</f>
        <v>1</v>
      </c>
      <c r="AL10" s="193">
        <f>AI10*AJ10*AK10</f>
        <v>1</v>
      </c>
      <c r="AM10" s="194"/>
    </row>
    <row r="11" spans="1:39" s="248" customFormat="1" ht="12.75" customHeight="1">
      <c r="A11" s="57">
        <v>8</v>
      </c>
      <c r="B11" s="59" t="s">
        <v>87</v>
      </c>
      <c r="C11" s="57">
        <v>4864818</v>
      </c>
      <c r="D11" s="57"/>
      <c r="E11" s="57" t="s">
        <v>659</v>
      </c>
      <c r="F11" s="59" t="s">
        <v>699</v>
      </c>
      <c r="G11" s="57">
        <v>100</v>
      </c>
      <c r="H11" s="57">
        <v>620880</v>
      </c>
      <c r="I11" s="57">
        <v>612105</v>
      </c>
      <c r="J11" s="57">
        <f>H11-I11</f>
        <v>8775</v>
      </c>
      <c r="K11" s="57">
        <f>G11*J11</f>
        <v>877500</v>
      </c>
      <c r="L11" s="121">
        <f>IF(F11="Kvarh(Lag)",K11/1000000,K11/1000)</f>
        <v>0.8775</v>
      </c>
      <c r="M11" s="194"/>
      <c r="O11" s="248" t="s">
        <v>87</v>
      </c>
      <c r="P11" s="196">
        <v>222791</v>
      </c>
      <c r="Q11" s="196"/>
      <c r="R11" s="196">
        <v>227128</v>
      </c>
      <c r="Z11" s="195" t="s">
        <v>87</v>
      </c>
      <c r="AA11" s="193" t="s">
        <v>405</v>
      </c>
      <c r="AB11" s="193" t="s">
        <v>404</v>
      </c>
      <c r="AC11" s="193" t="s">
        <v>166</v>
      </c>
      <c r="AD11" s="193" t="s">
        <v>403</v>
      </c>
      <c r="AE11" s="193">
        <v>33</v>
      </c>
      <c r="AF11" s="193">
        <v>33</v>
      </c>
      <c r="AG11" s="193">
        <v>400</v>
      </c>
      <c r="AH11" s="193">
        <v>500</v>
      </c>
      <c r="AI11" s="193">
        <v>1</v>
      </c>
      <c r="AJ11" s="193">
        <v>1</v>
      </c>
      <c r="AK11" s="193">
        <f>(AF11/AE11)*(AH11/AG11)</f>
        <v>1.25</v>
      </c>
      <c r="AL11" s="193">
        <f>AI11*AJ11*AK11</f>
        <v>1.25</v>
      </c>
      <c r="AM11" s="194"/>
    </row>
    <row r="12" spans="1:39" s="248" customFormat="1" ht="12.75" customHeight="1">
      <c r="A12" s="57">
        <v>9</v>
      </c>
      <c r="B12" s="59" t="s">
        <v>89</v>
      </c>
      <c r="C12" s="57">
        <v>4864842</v>
      </c>
      <c r="D12" s="57"/>
      <c r="E12" s="57" t="s">
        <v>659</v>
      </c>
      <c r="F12" s="59" t="s">
        <v>699</v>
      </c>
      <c r="G12" s="120">
        <v>1000</v>
      </c>
      <c r="H12" s="57">
        <v>62655</v>
      </c>
      <c r="I12" s="57">
        <v>60755</v>
      </c>
      <c r="J12" s="57">
        <f>H12-I12</f>
        <v>1900</v>
      </c>
      <c r="K12" s="57">
        <f>G12*J12</f>
        <v>1900000</v>
      </c>
      <c r="L12" s="121">
        <f>IF(F12="Kvarh(Lag)",K12/1000000,K12/1000)</f>
        <v>1.9</v>
      </c>
      <c r="M12" s="194"/>
      <c r="O12" s="248" t="s">
        <v>89</v>
      </c>
      <c r="P12" s="196">
        <v>187561</v>
      </c>
      <c r="Q12" s="196"/>
      <c r="R12" s="196">
        <v>192186</v>
      </c>
      <c r="Z12" s="195" t="s">
        <v>89</v>
      </c>
      <c r="AA12" s="193" t="s">
        <v>530</v>
      </c>
      <c r="AB12" s="193" t="s">
        <v>404</v>
      </c>
      <c r="AC12" s="193" t="s">
        <v>166</v>
      </c>
      <c r="AD12" s="193" t="s">
        <v>403</v>
      </c>
      <c r="AE12" s="193">
        <v>33</v>
      </c>
      <c r="AF12" s="193">
        <v>33</v>
      </c>
      <c r="AG12" s="193">
        <v>600</v>
      </c>
      <c r="AH12" s="193">
        <v>800</v>
      </c>
      <c r="AI12" s="193">
        <v>1</v>
      </c>
      <c r="AJ12" s="193">
        <v>1</v>
      </c>
      <c r="AK12" s="193">
        <f>(AF12/AE12)*(AH12/AG12)</f>
        <v>1.3333333333333333</v>
      </c>
      <c r="AL12" s="193">
        <f>AI12*AJ12*AK12</f>
        <v>1.3333333333333333</v>
      </c>
      <c r="AM12" s="194"/>
    </row>
    <row r="13" spans="1:39" s="248" customFormat="1" ht="12.75" customHeight="1">
      <c r="A13" s="57"/>
      <c r="B13" s="95" t="s">
        <v>820</v>
      </c>
      <c r="C13" s="57"/>
      <c r="D13" s="57"/>
      <c r="E13" s="57"/>
      <c r="F13" s="57"/>
      <c r="G13" s="57"/>
      <c r="H13" s="57"/>
      <c r="I13" s="57"/>
      <c r="J13" s="57"/>
      <c r="K13" s="57"/>
      <c r="L13" s="121"/>
      <c r="M13" s="194"/>
      <c r="P13" s="196"/>
      <c r="Q13" s="196"/>
      <c r="R13" s="196"/>
      <c r="Z13" s="195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</row>
    <row r="14" spans="1:39" s="248" customFormat="1" ht="12.75" customHeight="1">
      <c r="A14" s="57"/>
      <c r="B14" s="95"/>
      <c r="C14" s="57"/>
      <c r="D14" s="57"/>
      <c r="E14" s="57"/>
      <c r="F14" s="57"/>
      <c r="G14" s="57"/>
      <c r="H14" s="57"/>
      <c r="I14" s="57"/>
      <c r="J14" s="57"/>
      <c r="K14" s="57"/>
      <c r="L14" s="121"/>
      <c r="M14" s="194"/>
      <c r="P14" s="196"/>
      <c r="Q14" s="196"/>
      <c r="R14" s="196"/>
      <c r="Z14" s="195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4"/>
    </row>
    <row r="15" spans="1:39" s="248" customFormat="1" ht="12.75" customHeight="1">
      <c r="A15" s="57">
        <v>10</v>
      </c>
      <c r="B15" s="59" t="s">
        <v>791</v>
      </c>
      <c r="C15" s="57">
        <v>4864880</v>
      </c>
      <c r="D15" s="57"/>
      <c r="E15" s="57" t="s">
        <v>659</v>
      </c>
      <c r="F15" s="59" t="s">
        <v>699</v>
      </c>
      <c r="G15" s="57">
        <v>500</v>
      </c>
      <c r="H15" s="57">
        <v>50654</v>
      </c>
      <c r="I15" s="57">
        <v>49258</v>
      </c>
      <c r="J15" s="57">
        <f>H15-I15</f>
        <v>1396</v>
      </c>
      <c r="K15" s="57">
        <f>G15*J15</f>
        <v>698000</v>
      </c>
      <c r="L15" s="121">
        <f>IF(F15="Kvarh(Lag)",K15/1000000,K15/1000)</f>
        <v>0.698</v>
      </c>
      <c r="M15" s="194"/>
      <c r="P15" s="196"/>
      <c r="Q15" s="196"/>
      <c r="R15" s="196"/>
      <c r="S15" s="196"/>
      <c r="Z15" s="195"/>
      <c r="AA15" s="193"/>
      <c r="AB15" s="193"/>
      <c r="AC15" s="193"/>
      <c r="AD15" s="193"/>
      <c r="AE15" s="249"/>
      <c r="AF15" s="249"/>
      <c r="AG15" s="249"/>
      <c r="AH15" s="249"/>
      <c r="AI15" s="249"/>
      <c r="AJ15" s="249"/>
      <c r="AK15" s="249"/>
      <c r="AL15" s="249"/>
      <c r="AM15" s="194"/>
    </row>
    <row r="16" spans="1:39" s="262" customFormat="1" ht="12.75" customHeight="1">
      <c r="A16" s="57">
        <v>11</v>
      </c>
      <c r="B16" s="59" t="s">
        <v>606</v>
      </c>
      <c r="C16" s="57">
        <v>4864881</v>
      </c>
      <c r="D16" s="57"/>
      <c r="E16" s="57" t="s">
        <v>659</v>
      </c>
      <c r="F16" s="59" t="s">
        <v>699</v>
      </c>
      <c r="G16" s="57">
        <v>500</v>
      </c>
      <c r="H16" s="57">
        <v>29585</v>
      </c>
      <c r="I16" s="57">
        <v>28797</v>
      </c>
      <c r="J16" s="57">
        <f>H16-I16</f>
        <v>788</v>
      </c>
      <c r="K16" s="57">
        <f>G16*J16</f>
        <v>394000</v>
      </c>
      <c r="L16" s="121">
        <f>IF(F16="Kvarh(Lag)",K16/1000000,K16/1000)</f>
        <v>0.394</v>
      </c>
      <c r="M16" s="149"/>
      <c r="P16" s="287"/>
      <c r="Q16" s="287"/>
      <c r="R16" s="287"/>
      <c r="S16" s="287"/>
      <c r="Z16" s="224"/>
      <c r="AA16" s="211"/>
      <c r="AB16" s="211"/>
      <c r="AC16" s="211"/>
      <c r="AD16" s="211"/>
      <c r="AE16" s="26"/>
      <c r="AF16" s="26"/>
      <c r="AG16" s="26"/>
      <c r="AH16" s="26"/>
      <c r="AI16" s="26"/>
      <c r="AJ16" s="26"/>
      <c r="AK16" s="26"/>
      <c r="AL16" s="26"/>
      <c r="AM16" s="149"/>
    </row>
    <row r="17" spans="1:39" s="262" customFormat="1" ht="12.75" customHeight="1">
      <c r="A17" s="57">
        <v>12</v>
      </c>
      <c r="B17" s="435" t="s">
        <v>793</v>
      </c>
      <c r="C17" s="57">
        <v>4902572</v>
      </c>
      <c r="D17" s="57"/>
      <c r="E17" s="57" t="s">
        <v>659</v>
      </c>
      <c r="F17" s="59" t="s">
        <v>699</v>
      </c>
      <c r="G17" s="57">
        <v>300</v>
      </c>
      <c r="H17" s="57">
        <v>28</v>
      </c>
      <c r="I17" s="57">
        <v>28</v>
      </c>
      <c r="J17" s="57">
        <f>H17-I17</f>
        <v>0</v>
      </c>
      <c r="K17" s="57">
        <f>G17*J17</f>
        <v>0</v>
      </c>
      <c r="L17" s="121">
        <f>IF(F17="Kvarh(Lag)",K17/1000000,K17/1000)</f>
        <v>0</v>
      </c>
      <c r="M17" s="149"/>
      <c r="P17" s="287"/>
      <c r="Q17" s="287"/>
      <c r="R17" s="287"/>
      <c r="S17" s="287"/>
      <c r="Z17" s="224"/>
      <c r="AA17" s="211"/>
      <c r="AB17" s="211"/>
      <c r="AC17" s="211"/>
      <c r="AD17" s="211"/>
      <c r="AE17" s="26"/>
      <c r="AF17" s="26"/>
      <c r="AG17" s="26"/>
      <c r="AH17" s="26"/>
      <c r="AI17" s="26"/>
      <c r="AJ17" s="26"/>
      <c r="AK17" s="26"/>
      <c r="AL17" s="26"/>
      <c r="AM17" s="149"/>
    </row>
    <row r="18" spans="1:39" s="262" customFormat="1" ht="12.75" customHeight="1">
      <c r="A18" s="57"/>
      <c r="B18" s="438" t="s">
        <v>799</v>
      </c>
      <c r="C18" s="57"/>
      <c r="D18" s="57"/>
      <c r="E18" s="57"/>
      <c r="F18" s="59"/>
      <c r="G18" s="57"/>
      <c r="H18" s="57"/>
      <c r="I18" s="57"/>
      <c r="J18" s="57"/>
      <c r="K18" s="57"/>
      <c r="L18" s="121"/>
      <c r="M18" s="149"/>
      <c r="P18" s="287"/>
      <c r="Q18" s="287"/>
      <c r="R18" s="287"/>
      <c r="S18" s="287"/>
      <c r="Z18" s="224"/>
      <c r="AA18" s="211"/>
      <c r="AB18" s="211"/>
      <c r="AC18" s="211"/>
      <c r="AD18" s="211"/>
      <c r="AE18" s="26"/>
      <c r="AF18" s="26"/>
      <c r="AG18" s="26"/>
      <c r="AH18" s="26"/>
      <c r="AI18" s="26"/>
      <c r="AJ18" s="26"/>
      <c r="AK18" s="26"/>
      <c r="AL18" s="26"/>
      <c r="AM18" s="149"/>
    </row>
    <row r="19" spans="1:39" s="44" customFormat="1" ht="12.75" customHeight="1">
      <c r="A19" s="57"/>
      <c r="B19" s="95" t="s">
        <v>540</v>
      </c>
      <c r="C19" s="57"/>
      <c r="D19" s="57"/>
      <c r="E19" s="57"/>
      <c r="F19" s="59"/>
      <c r="G19" s="57"/>
      <c r="H19" s="57"/>
      <c r="I19" s="57"/>
      <c r="J19" s="57"/>
      <c r="K19" s="57"/>
      <c r="L19" s="121"/>
      <c r="M19" s="129"/>
      <c r="P19" s="86"/>
      <c r="Q19" s="86"/>
      <c r="R19" s="86"/>
      <c r="Z19" s="79"/>
      <c r="AA19" s="30"/>
      <c r="AB19" s="30"/>
      <c r="AC19" s="30"/>
      <c r="AD19" s="30"/>
      <c r="AE19" s="30"/>
      <c r="AF19" s="30"/>
      <c r="AG19" s="3"/>
      <c r="AH19" s="3"/>
      <c r="AI19" s="30"/>
      <c r="AJ19" s="30"/>
      <c r="AK19" s="30"/>
      <c r="AL19" s="30"/>
      <c r="AM19" s="129"/>
    </row>
    <row r="20" spans="1:39" s="44" customFormat="1" ht="12.75" customHeight="1">
      <c r="A20" s="57"/>
      <c r="B20" s="59"/>
      <c r="C20" s="57"/>
      <c r="D20" s="57"/>
      <c r="E20" s="57"/>
      <c r="F20" s="59"/>
      <c r="G20" s="57"/>
      <c r="H20" s="57"/>
      <c r="I20" s="57"/>
      <c r="J20" s="57"/>
      <c r="K20" s="57"/>
      <c r="L20" s="121"/>
      <c r="M20" s="129"/>
      <c r="P20" s="86"/>
      <c r="Q20" s="86"/>
      <c r="R20" s="86"/>
      <c r="Z20" s="79"/>
      <c r="AA20" s="30"/>
      <c r="AB20" s="30"/>
      <c r="AC20" s="30"/>
      <c r="AD20" s="30"/>
      <c r="AE20" s="30"/>
      <c r="AF20" s="30"/>
      <c r="AG20" s="3"/>
      <c r="AH20" s="3"/>
      <c r="AI20" s="30"/>
      <c r="AJ20" s="30"/>
      <c r="AK20" s="30"/>
      <c r="AL20" s="30"/>
      <c r="AM20" s="129"/>
    </row>
    <row r="21" spans="1:39" s="248" customFormat="1" ht="12.75" customHeight="1">
      <c r="A21" s="57"/>
      <c r="B21" s="95" t="s">
        <v>287</v>
      </c>
      <c r="C21" s="57"/>
      <c r="D21" s="57"/>
      <c r="E21" s="57"/>
      <c r="F21" s="59"/>
      <c r="G21" s="59"/>
      <c r="H21" s="59"/>
      <c r="I21" s="59"/>
      <c r="J21" s="59"/>
      <c r="K21" s="95"/>
      <c r="L21" s="123">
        <f>SUM(L9:L20)</f>
        <v>4.8579</v>
      </c>
      <c r="M21" s="194"/>
      <c r="P21" s="196"/>
      <c r="Q21" s="196"/>
      <c r="R21" s="196"/>
      <c r="Z21" s="195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</row>
    <row r="22" spans="1:39" s="248" customFormat="1" ht="12.75" customHeight="1">
      <c r="A22" s="57"/>
      <c r="B22" s="95" t="s">
        <v>289</v>
      </c>
      <c r="C22" s="57"/>
      <c r="D22" s="57"/>
      <c r="E22" s="57"/>
      <c r="F22" s="59"/>
      <c r="G22" s="59"/>
      <c r="H22" s="59"/>
      <c r="I22" s="59"/>
      <c r="J22" s="59"/>
      <c r="K22" s="59"/>
      <c r="L22" s="121"/>
      <c r="M22" s="194"/>
      <c r="P22" s="196"/>
      <c r="Q22" s="196"/>
      <c r="R22" s="196"/>
      <c r="Z22" s="195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4"/>
    </row>
    <row r="23" spans="1:39" s="248" customFormat="1" ht="12.75" customHeight="1">
      <c r="A23" s="57"/>
      <c r="B23" s="95" t="s">
        <v>171</v>
      </c>
      <c r="C23" s="57"/>
      <c r="D23" s="57"/>
      <c r="E23" s="57"/>
      <c r="F23" s="59"/>
      <c r="G23" s="59"/>
      <c r="H23" s="59"/>
      <c r="I23" s="59"/>
      <c r="J23" s="59"/>
      <c r="K23" s="59"/>
      <c r="L23" s="121"/>
      <c r="M23" s="194"/>
      <c r="P23" s="196"/>
      <c r="Q23" s="196"/>
      <c r="R23" s="196"/>
      <c r="Z23" s="195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4"/>
    </row>
    <row r="24" spans="1:39" s="248" customFormat="1" ht="12.75" customHeight="1">
      <c r="A24" s="57">
        <v>17</v>
      </c>
      <c r="B24" s="59" t="s">
        <v>84</v>
      </c>
      <c r="C24" s="57">
        <v>4864794</v>
      </c>
      <c r="D24" s="57"/>
      <c r="E24" s="57" t="s">
        <v>659</v>
      </c>
      <c r="F24" s="59" t="s">
        <v>699</v>
      </c>
      <c r="G24" s="57">
        <v>100</v>
      </c>
      <c r="H24" s="57">
        <v>70648</v>
      </c>
      <c r="I24" s="57">
        <v>69892</v>
      </c>
      <c r="J24" s="57">
        <f>H24-I24</f>
        <v>756</v>
      </c>
      <c r="K24" s="57">
        <f>G24*J24</f>
        <v>75600</v>
      </c>
      <c r="L24" s="121">
        <f>IF(F24="Kvarh(Lag)",K24/1000000,K24/1000)</f>
        <v>0.0756</v>
      </c>
      <c r="M24" s="194"/>
      <c r="O24" s="248" t="s">
        <v>84</v>
      </c>
      <c r="P24" s="196">
        <v>9915.7</v>
      </c>
      <c r="Q24" s="196"/>
      <c r="R24" s="196">
        <v>10760.7</v>
      </c>
      <c r="Z24" s="195" t="s">
        <v>84</v>
      </c>
      <c r="AA24" s="193" t="s">
        <v>531</v>
      </c>
      <c r="AB24" s="193" t="s">
        <v>407</v>
      </c>
      <c r="AC24" s="193" t="s">
        <v>166</v>
      </c>
      <c r="AD24" s="193" t="s">
        <v>403</v>
      </c>
      <c r="AE24" s="193">
        <v>33</v>
      </c>
      <c r="AF24" s="193">
        <v>33</v>
      </c>
      <c r="AG24" s="193">
        <v>300</v>
      </c>
      <c r="AH24" s="193">
        <v>400</v>
      </c>
      <c r="AI24" s="193">
        <v>1</v>
      </c>
      <c r="AJ24" s="193">
        <v>1</v>
      </c>
      <c r="AK24" s="193">
        <f>(AF24/AE24)*(AH24/AG24)</f>
        <v>1.3333333333333333</v>
      </c>
      <c r="AL24" s="193">
        <f>AI24*AJ24*AK24</f>
        <v>1.3333333333333333</v>
      </c>
      <c r="AM24" s="194"/>
    </row>
    <row r="25" spans="1:39" s="248" customFormat="1" ht="12.75" customHeight="1">
      <c r="A25" s="57">
        <v>18</v>
      </c>
      <c r="B25" s="59" t="s">
        <v>82</v>
      </c>
      <c r="C25" s="57">
        <v>4864795</v>
      </c>
      <c r="D25" s="57"/>
      <c r="E25" s="57" t="s">
        <v>659</v>
      </c>
      <c r="F25" s="59" t="s">
        <v>699</v>
      </c>
      <c r="G25" s="57">
        <v>100</v>
      </c>
      <c r="H25" s="57">
        <v>94196</v>
      </c>
      <c r="I25" s="57">
        <v>94196</v>
      </c>
      <c r="J25" s="57">
        <f>H25-I25</f>
        <v>0</v>
      </c>
      <c r="K25" s="57">
        <f>G25*J25</f>
        <v>0</v>
      </c>
      <c r="L25" s="121">
        <f>IF(F25="Kvarh(Lag)",K25/1000000,K25/1000)</f>
        <v>0</v>
      </c>
      <c r="M25" s="194"/>
      <c r="O25" s="248" t="s">
        <v>82</v>
      </c>
      <c r="P25" s="196">
        <v>90335</v>
      </c>
      <c r="Q25" s="196"/>
      <c r="R25" s="196">
        <v>93755</v>
      </c>
      <c r="Z25" s="195" t="s">
        <v>82</v>
      </c>
      <c r="AA25" s="193" t="s">
        <v>409</v>
      </c>
      <c r="AB25" s="193" t="s">
        <v>407</v>
      </c>
      <c r="AC25" s="193" t="s">
        <v>166</v>
      </c>
      <c r="AD25" s="193" t="s">
        <v>403</v>
      </c>
      <c r="AE25" s="193">
        <v>33</v>
      </c>
      <c r="AF25" s="193">
        <v>33</v>
      </c>
      <c r="AG25" s="193">
        <v>400</v>
      </c>
      <c r="AH25" s="193">
        <v>400</v>
      </c>
      <c r="AI25" s="193">
        <v>1</v>
      </c>
      <c r="AJ25" s="193">
        <v>1</v>
      </c>
      <c r="AK25" s="193">
        <f>(AF25/AE25)*(AH25/AG25)</f>
        <v>1</v>
      </c>
      <c r="AL25" s="193">
        <f>AI25*AJ25*AK25</f>
        <v>1</v>
      </c>
      <c r="AM25" s="194"/>
    </row>
    <row r="26" spans="1:39" s="248" customFormat="1" ht="12.75" customHeight="1">
      <c r="A26" s="57"/>
      <c r="B26" s="95" t="s">
        <v>540</v>
      </c>
      <c r="C26" s="57"/>
      <c r="D26" s="57"/>
      <c r="E26" s="57"/>
      <c r="F26" s="59"/>
      <c r="G26" s="57"/>
      <c r="H26" s="57"/>
      <c r="I26" s="57"/>
      <c r="J26" s="57"/>
      <c r="K26" s="57"/>
      <c r="L26" s="121"/>
      <c r="M26" s="194"/>
      <c r="P26" s="196"/>
      <c r="Q26" s="196"/>
      <c r="R26" s="196"/>
      <c r="Z26" s="195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</row>
    <row r="27" spans="1:39" s="248" customFormat="1" ht="12.75" customHeight="1">
      <c r="A27" s="57"/>
      <c r="B27" s="59"/>
      <c r="C27" s="57"/>
      <c r="D27" s="57"/>
      <c r="E27" s="57"/>
      <c r="F27" s="59"/>
      <c r="G27" s="57"/>
      <c r="H27" s="57"/>
      <c r="I27" s="57"/>
      <c r="J27" s="57"/>
      <c r="K27" s="57"/>
      <c r="L27" s="121"/>
      <c r="M27" s="194"/>
      <c r="P27" s="196"/>
      <c r="Q27" s="196"/>
      <c r="R27" s="196"/>
      <c r="Z27" s="195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4"/>
    </row>
    <row r="28" spans="1:39" s="248" customFormat="1" ht="12.75" customHeight="1">
      <c r="A28" s="57"/>
      <c r="B28" s="95" t="s">
        <v>290</v>
      </c>
      <c r="C28" s="59"/>
      <c r="D28" s="57"/>
      <c r="E28" s="57"/>
      <c r="F28" s="59"/>
      <c r="G28" s="59"/>
      <c r="H28" s="59"/>
      <c r="I28" s="59"/>
      <c r="J28" s="59"/>
      <c r="K28" s="95"/>
      <c r="L28" s="123">
        <f>SUM(L24:L27)</f>
        <v>0.0756</v>
      </c>
      <c r="M28" s="194"/>
      <c r="P28" s="196"/>
      <c r="Q28" s="196"/>
      <c r="R28" s="196"/>
      <c r="Z28" s="195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4"/>
    </row>
    <row r="29" spans="1:39" s="248" customFormat="1" ht="12.75" customHeight="1">
      <c r="A29" s="57"/>
      <c r="B29" s="95" t="s">
        <v>285</v>
      </c>
      <c r="C29" s="57"/>
      <c r="D29" s="57"/>
      <c r="E29" s="57"/>
      <c r="F29" s="57"/>
      <c r="G29" s="57"/>
      <c r="H29" s="57"/>
      <c r="I29" s="57"/>
      <c r="J29" s="57"/>
      <c r="K29" s="120"/>
      <c r="L29" s="121"/>
      <c r="M29" s="194"/>
      <c r="P29" s="196"/>
      <c r="Q29" s="196"/>
      <c r="R29" s="196"/>
      <c r="Z29" s="195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4"/>
    </row>
    <row r="30" spans="1:39" s="248" customFormat="1" ht="12.75" customHeight="1">
      <c r="A30" s="57"/>
      <c r="B30" s="95" t="s">
        <v>171</v>
      </c>
      <c r="C30" s="57"/>
      <c r="D30" s="57"/>
      <c r="E30" s="57"/>
      <c r="F30" s="57"/>
      <c r="G30" s="57"/>
      <c r="H30" s="57"/>
      <c r="I30" s="57"/>
      <c r="J30" s="57"/>
      <c r="K30" s="120"/>
      <c r="L30" s="121"/>
      <c r="M30" s="194"/>
      <c r="P30" s="196"/>
      <c r="Q30" s="196"/>
      <c r="R30" s="196"/>
      <c r="Z30" s="195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4"/>
    </row>
    <row r="31" spans="1:39" s="44" customFormat="1" ht="12.75" customHeight="1">
      <c r="A31" s="57">
        <v>19</v>
      </c>
      <c r="B31" s="59" t="s">
        <v>88</v>
      </c>
      <c r="C31" s="57">
        <v>4864819</v>
      </c>
      <c r="D31" s="57"/>
      <c r="E31" s="57" t="s">
        <v>659</v>
      </c>
      <c r="F31" s="59" t="s">
        <v>699</v>
      </c>
      <c r="G31" s="57">
        <v>100</v>
      </c>
      <c r="H31" s="57">
        <v>955684</v>
      </c>
      <c r="I31" s="57">
        <v>939508</v>
      </c>
      <c r="J31" s="57">
        <f>H31-I31</f>
        <v>16176</v>
      </c>
      <c r="K31" s="57">
        <f>G31*J31</f>
        <v>1617600</v>
      </c>
      <c r="L31" s="121">
        <f>IF(F31="Kvarh(Lag)",K31/1000000,K31/1000)</f>
        <v>1.6176</v>
      </c>
      <c r="M31" s="129"/>
      <c r="O31" s="44" t="s">
        <v>88</v>
      </c>
      <c r="P31" s="86">
        <v>252399</v>
      </c>
      <c r="Q31" s="86"/>
      <c r="R31" s="86">
        <v>256508</v>
      </c>
      <c r="Z31" s="79" t="s">
        <v>614</v>
      </c>
      <c r="AA31" s="30" t="s">
        <v>406</v>
      </c>
      <c r="AB31" s="30" t="s">
        <v>404</v>
      </c>
      <c r="AC31" s="30" t="s">
        <v>166</v>
      </c>
      <c r="AD31" s="30" t="s">
        <v>403</v>
      </c>
      <c r="AE31" s="30">
        <v>33</v>
      </c>
      <c r="AF31" s="30">
        <v>33</v>
      </c>
      <c r="AG31" s="30">
        <v>400</v>
      </c>
      <c r="AH31" s="30">
        <v>500</v>
      </c>
      <c r="AI31" s="30">
        <v>1</v>
      </c>
      <c r="AJ31" s="30">
        <v>1</v>
      </c>
      <c r="AK31" s="30">
        <f>(AF31/AE31)*(AH31/AG31)</f>
        <v>1.25</v>
      </c>
      <c r="AL31" s="30">
        <f>AI31*AJ31*AK31</f>
        <v>1.25</v>
      </c>
      <c r="AM31" s="129"/>
    </row>
    <row r="32" spans="1:39" s="44" customFormat="1" ht="12.75" customHeight="1">
      <c r="A32" s="57">
        <v>20</v>
      </c>
      <c r="B32" s="59" t="s">
        <v>93</v>
      </c>
      <c r="C32" s="57">
        <v>4864801</v>
      </c>
      <c r="D32" s="57"/>
      <c r="E32" s="57" t="s">
        <v>659</v>
      </c>
      <c r="F32" s="59" t="s">
        <v>699</v>
      </c>
      <c r="G32" s="57">
        <v>200</v>
      </c>
      <c r="H32" s="57">
        <v>282037</v>
      </c>
      <c r="I32" s="57">
        <v>279687</v>
      </c>
      <c r="J32" s="57">
        <f>H32-I32</f>
        <v>2350</v>
      </c>
      <c r="K32" s="57">
        <f>G32*J32</f>
        <v>470000</v>
      </c>
      <c r="L32" s="121">
        <f>IF(F32="Kvarh(Lag)",K32/1000000,K32/1000)</f>
        <v>0.47</v>
      </c>
      <c r="M32" s="129"/>
      <c r="O32" s="44" t="s">
        <v>93</v>
      </c>
      <c r="P32" s="86">
        <v>280936</v>
      </c>
      <c r="Q32" s="86"/>
      <c r="R32" s="86">
        <v>289567</v>
      </c>
      <c r="Z32" s="79" t="s">
        <v>93</v>
      </c>
      <c r="AA32" s="30" t="s">
        <v>642</v>
      </c>
      <c r="AB32" s="30" t="s">
        <v>282</v>
      </c>
      <c r="AC32" s="30" t="s">
        <v>166</v>
      </c>
      <c r="AD32" s="30" t="s">
        <v>142</v>
      </c>
      <c r="AE32" s="30">
        <v>33</v>
      </c>
      <c r="AF32" s="30">
        <v>33</v>
      </c>
      <c r="AG32" s="30">
        <v>400</v>
      </c>
      <c r="AH32" s="30">
        <v>400</v>
      </c>
      <c r="AI32" s="30">
        <v>1</v>
      </c>
      <c r="AJ32" s="30">
        <v>1</v>
      </c>
      <c r="AK32" s="30">
        <f>(AF32/AE32)*(AH32/AG32)</f>
        <v>1</v>
      </c>
      <c r="AL32" s="30">
        <f>AI32*AJ32*AK32</f>
        <v>1</v>
      </c>
      <c r="AM32" s="129"/>
    </row>
    <row r="33" spans="1:39" s="44" customFormat="1" ht="12.75" customHeight="1">
      <c r="A33" s="57">
        <v>21</v>
      </c>
      <c r="B33" s="59" t="s">
        <v>94</v>
      </c>
      <c r="C33" s="57">
        <v>4864820</v>
      </c>
      <c r="D33" s="57"/>
      <c r="E33" s="57" t="s">
        <v>659</v>
      </c>
      <c r="F33" s="59" t="s">
        <v>699</v>
      </c>
      <c r="G33" s="57">
        <v>100</v>
      </c>
      <c r="H33" s="57">
        <v>359813</v>
      </c>
      <c r="I33" s="57">
        <v>355131</v>
      </c>
      <c r="J33" s="57">
        <f>H33-I33</f>
        <v>4682</v>
      </c>
      <c r="K33" s="57">
        <f>G33*J33</f>
        <v>468200</v>
      </c>
      <c r="L33" s="121">
        <f>IF(F33="Kvarh(Lag)",K33/1000000,K33/1000)</f>
        <v>0.4682</v>
      </c>
      <c r="M33" s="129"/>
      <c r="O33" s="44" t="s">
        <v>94</v>
      </c>
      <c r="P33" s="86">
        <v>231258</v>
      </c>
      <c r="Q33" s="86"/>
      <c r="R33" s="86">
        <v>236400</v>
      </c>
      <c r="Z33" s="79" t="s">
        <v>94</v>
      </c>
      <c r="AA33" s="30" t="s">
        <v>410</v>
      </c>
      <c r="AB33" s="30" t="s">
        <v>282</v>
      </c>
      <c r="AC33" s="30" t="s">
        <v>166</v>
      </c>
      <c r="AD33" s="30" t="s">
        <v>403</v>
      </c>
      <c r="AE33" s="30">
        <v>33</v>
      </c>
      <c r="AF33" s="30">
        <v>33</v>
      </c>
      <c r="AG33" s="30">
        <v>400</v>
      </c>
      <c r="AH33" s="30">
        <v>500</v>
      </c>
      <c r="AI33" s="30">
        <v>1</v>
      </c>
      <c r="AJ33" s="30">
        <v>1</v>
      </c>
      <c r="AK33" s="30">
        <f>(AF33/AE33)*(AH33/AG33)</f>
        <v>1.25</v>
      </c>
      <c r="AL33" s="30">
        <f>AI33*AJ33*AK33</f>
        <v>1.25</v>
      </c>
      <c r="AM33" s="129"/>
    </row>
    <row r="34" spans="1:39" s="248" customFormat="1" ht="12.75" customHeight="1">
      <c r="A34" s="57">
        <v>22</v>
      </c>
      <c r="B34" s="59" t="s">
        <v>313</v>
      </c>
      <c r="C34" s="57">
        <v>4865168</v>
      </c>
      <c r="D34" s="57"/>
      <c r="E34" s="57" t="s">
        <v>659</v>
      </c>
      <c r="F34" s="59" t="s">
        <v>699</v>
      </c>
      <c r="G34" s="57">
        <v>1000</v>
      </c>
      <c r="H34" s="57">
        <v>8648</v>
      </c>
      <c r="I34" s="57">
        <v>8029</v>
      </c>
      <c r="J34" s="57">
        <f>H34-I34</f>
        <v>619</v>
      </c>
      <c r="K34" s="57">
        <f>G34*J34</f>
        <v>619000</v>
      </c>
      <c r="L34" s="121">
        <f>IF(F34="Kvarh(Lag)",K34/1000000,K34/1000)</f>
        <v>0.619</v>
      </c>
      <c r="M34" s="194"/>
      <c r="O34" s="248" t="s">
        <v>313</v>
      </c>
      <c r="P34" s="196">
        <v>293398</v>
      </c>
      <c r="Q34" s="196"/>
      <c r="R34" s="196">
        <v>295824</v>
      </c>
      <c r="Z34" s="195" t="s">
        <v>313</v>
      </c>
      <c r="AA34" s="193" t="s">
        <v>411</v>
      </c>
      <c r="AB34" s="193" t="s">
        <v>282</v>
      </c>
      <c r="AC34" s="193" t="s">
        <v>166</v>
      </c>
      <c r="AD34" s="193" t="s">
        <v>403</v>
      </c>
      <c r="AE34" s="193">
        <v>33</v>
      </c>
      <c r="AF34" s="193">
        <v>33</v>
      </c>
      <c r="AG34" s="193">
        <v>800</v>
      </c>
      <c r="AH34" s="193">
        <v>800</v>
      </c>
      <c r="AI34" s="193">
        <v>1</v>
      </c>
      <c r="AJ34" s="193">
        <v>1</v>
      </c>
      <c r="AK34" s="193">
        <f>(AF34/AE34)*(AH34/AG34)</f>
        <v>1</v>
      </c>
      <c r="AL34" s="193">
        <f>AI34*AJ34*AK34</f>
        <v>1</v>
      </c>
      <c r="AM34" s="194"/>
    </row>
    <row r="35" spans="1:39" s="248" customFormat="1" ht="12.75" customHeight="1">
      <c r="A35" s="57">
        <v>23</v>
      </c>
      <c r="B35" s="59" t="s">
        <v>179</v>
      </c>
      <c r="C35" s="57">
        <v>4864802</v>
      </c>
      <c r="D35" s="57"/>
      <c r="E35" s="57" t="s">
        <v>659</v>
      </c>
      <c r="F35" s="59" t="s">
        <v>699</v>
      </c>
      <c r="G35" s="57">
        <v>100</v>
      </c>
      <c r="H35" s="57">
        <v>56667</v>
      </c>
      <c r="I35" s="57">
        <v>56590</v>
      </c>
      <c r="J35" s="57">
        <f>H35-I35</f>
        <v>77</v>
      </c>
      <c r="K35" s="57">
        <f>G35*J35</f>
        <v>7700</v>
      </c>
      <c r="L35" s="121">
        <f>IF(F35="Kvarh(Lag)",K35/1000000,K35/1000)</f>
        <v>0.0077</v>
      </c>
      <c r="M35" s="194"/>
      <c r="O35" s="248" t="s">
        <v>179</v>
      </c>
      <c r="P35" s="196">
        <v>173186</v>
      </c>
      <c r="Q35" s="196"/>
      <c r="R35" s="196">
        <v>177041</v>
      </c>
      <c r="Z35" s="195" t="s">
        <v>179</v>
      </c>
      <c r="AA35" s="193" t="s">
        <v>412</v>
      </c>
      <c r="AB35" s="193" t="s">
        <v>282</v>
      </c>
      <c r="AC35" s="193" t="s">
        <v>166</v>
      </c>
      <c r="AD35" s="193" t="s">
        <v>403</v>
      </c>
      <c r="AE35" s="193">
        <v>33</v>
      </c>
      <c r="AF35" s="193">
        <v>33</v>
      </c>
      <c r="AG35" s="193">
        <v>400</v>
      </c>
      <c r="AH35" s="193">
        <v>400</v>
      </c>
      <c r="AI35" s="193">
        <v>1</v>
      </c>
      <c r="AJ35" s="193">
        <v>1</v>
      </c>
      <c r="AK35" s="193">
        <f>(AF35/AE35)*(AH35/AG35)</f>
        <v>1</v>
      </c>
      <c r="AL35" s="193">
        <f>AI35*AJ35*AK35</f>
        <v>1</v>
      </c>
      <c r="AM35" s="194"/>
    </row>
    <row r="36" spans="1:39" s="248" customFormat="1" ht="12.75" customHeight="1">
      <c r="A36" s="57"/>
      <c r="B36" s="95" t="s">
        <v>820</v>
      </c>
      <c r="C36" s="57"/>
      <c r="D36" s="57"/>
      <c r="E36" s="57"/>
      <c r="F36" s="57"/>
      <c r="G36" s="57"/>
      <c r="H36" s="57"/>
      <c r="I36" s="57"/>
      <c r="J36" s="57"/>
      <c r="K36" s="120"/>
      <c r="L36" s="121"/>
      <c r="M36" s="194"/>
      <c r="P36" s="196"/>
      <c r="Q36" s="196"/>
      <c r="R36" s="196"/>
      <c r="Z36" s="195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s="262" customFormat="1" ht="12.75" customHeight="1">
      <c r="A37" s="57">
        <v>24</v>
      </c>
      <c r="B37" s="59" t="s">
        <v>792</v>
      </c>
      <c r="C37" s="57">
        <v>4864882</v>
      </c>
      <c r="D37" s="57"/>
      <c r="E37" s="57" t="s">
        <v>659</v>
      </c>
      <c r="F37" s="59" t="s">
        <v>699</v>
      </c>
      <c r="G37" s="57">
        <v>500</v>
      </c>
      <c r="H37" s="57">
        <v>20128</v>
      </c>
      <c r="I37" s="57">
        <v>18817</v>
      </c>
      <c r="J37" s="57">
        <f>H37-I37</f>
        <v>1311</v>
      </c>
      <c r="K37" s="57">
        <f>G37*J37</f>
        <v>655500</v>
      </c>
      <c r="L37" s="121">
        <f>IF(F37="Kvarh(Lag)",K37/1000000,K37/1000)</f>
        <v>0.6555</v>
      </c>
      <c r="M37" s="149"/>
      <c r="P37" s="287"/>
      <c r="Q37" s="287"/>
      <c r="R37" s="287"/>
      <c r="Z37" s="224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149"/>
    </row>
    <row r="38" spans="1:39" s="262" customFormat="1" ht="12.75" customHeight="1">
      <c r="A38" s="57">
        <v>25</v>
      </c>
      <c r="B38" s="435" t="s">
        <v>794</v>
      </c>
      <c r="C38" s="57">
        <v>4902572</v>
      </c>
      <c r="D38" s="57"/>
      <c r="E38" s="57" t="s">
        <v>659</v>
      </c>
      <c r="F38" s="59" t="s">
        <v>699</v>
      </c>
      <c r="G38" s="57">
        <v>300</v>
      </c>
      <c r="H38" s="57">
        <v>237</v>
      </c>
      <c r="I38" s="57">
        <v>237</v>
      </c>
      <c r="J38" s="57">
        <f>H38-I38</f>
        <v>0</v>
      </c>
      <c r="K38" s="57">
        <f>G38*J38</f>
        <v>0</v>
      </c>
      <c r="L38" s="121">
        <f>IF(F38="Kvarh(Lag)",K38/1000000,K38/1000)</f>
        <v>0</v>
      </c>
      <c r="M38" s="149"/>
      <c r="P38" s="287"/>
      <c r="Q38" s="287"/>
      <c r="R38" s="287"/>
      <c r="Z38" s="224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149"/>
    </row>
    <row r="39" spans="1:39" s="39" customFormat="1" ht="12.75" customHeight="1">
      <c r="A39" s="57"/>
      <c r="B39" s="95" t="s">
        <v>800</v>
      </c>
      <c r="C39" s="57"/>
      <c r="D39" s="57"/>
      <c r="E39" s="57"/>
      <c r="F39" s="59"/>
      <c r="G39" s="57"/>
      <c r="H39" s="57"/>
      <c r="I39" s="57"/>
      <c r="J39" s="57"/>
      <c r="K39" s="57"/>
      <c r="L39" s="121"/>
      <c r="M39" s="149"/>
      <c r="N39" s="262"/>
      <c r="O39" s="262"/>
      <c r="P39" s="68"/>
      <c r="Q39" s="68"/>
      <c r="R39" s="68"/>
      <c r="Z39" s="224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86"/>
    </row>
    <row r="40" spans="1:39" s="251" customFormat="1" ht="12.75" customHeight="1">
      <c r="A40" s="57"/>
      <c r="B40" s="95" t="s">
        <v>540</v>
      </c>
      <c r="C40" s="57"/>
      <c r="D40" s="57"/>
      <c r="E40" s="57"/>
      <c r="F40" s="59"/>
      <c r="G40" s="57"/>
      <c r="H40" s="57"/>
      <c r="I40" s="57"/>
      <c r="J40" s="57"/>
      <c r="K40" s="57"/>
      <c r="L40" s="121"/>
      <c r="M40" s="194"/>
      <c r="N40" s="248"/>
      <c r="O40" s="248"/>
      <c r="P40" s="250"/>
      <c r="Q40" s="250"/>
      <c r="R40" s="250"/>
      <c r="Z40" s="195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252"/>
    </row>
    <row r="41" spans="2:12" ht="12.75" customHeight="1">
      <c r="B41" s="95" t="s">
        <v>286</v>
      </c>
      <c r="C41" s="95"/>
      <c r="D41" s="58"/>
      <c r="E41" s="95"/>
      <c r="F41" s="95"/>
      <c r="G41" s="95"/>
      <c r="H41" s="95"/>
      <c r="I41" s="95"/>
      <c r="J41" s="95"/>
      <c r="K41" s="95"/>
      <c r="L41" s="123">
        <f>SUM(L31:L40)</f>
        <v>3.838</v>
      </c>
    </row>
    <row r="42" spans="2:12" ht="12.75" customHeight="1">
      <c r="B42" s="95" t="s">
        <v>212</v>
      </c>
      <c r="C42" s="59"/>
      <c r="D42" s="57"/>
      <c r="E42" s="59"/>
      <c r="F42" s="59"/>
      <c r="G42" s="59"/>
      <c r="H42" s="59"/>
      <c r="I42" s="59"/>
      <c r="J42" s="59"/>
      <c r="K42" s="59"/>
      <c r="L42" s="121"/>
    </row>
    <row r="43" spans="2:12" ht="12.75" customHeight="1">
      <c r="B43" s="59" t="s">
        <v>566</v>
      </c>
      <c r="C43" s="59"/>
      <c r="D43" s="57"/>
      <c r="E43" s="59"/>
      <c r="H43" s="124"/>
      <c r="I43" s="124"/>
      <c r="J43" s="59"/>
      <c r="K43" s="59"/>
      <c r="L43" s="121"/>
    </row>
    <row r="44" spans="2:12" ht="12.75" customHeight="1">
      <c r="B44" s="59"/>
      <c r="D44" s="57"/>
      <c r="F44" s="59"/>
      <c r="G44" s="59"/>
      <c r="H44" s="59"/>
      <c r="I44" s="59"/>
      <c r="J44" s="59"/>
      <c r="K44" s="122"/>
      <c r="L44" s="123"/>
    </row>
    <row r="45" spans="2:12" ht="12.75" customHeight="1">
      <c r="B45" s="59" t="s">
        <v>643</v>
      </c>
      <c r="D45" s="57"/>
      <c r="F45" s="59"/>
      <c r="G45" s="59"/>
      <c r="H45" s="59"/>
      <c r="I45" s="59"/>
      <c r="J45" s="59"/>
      <c r="K45" s="121"/>
      <c r="L45" s="121">
        <f>L21</f>
        <v>4.8579</v>
      </c>
    </row>
    <row r="46" spans="2:12" ht="12.75" customHeight="1">
      <c r="B46" s="59" t="s">
        <v>639</v>
      </c>
      <c r="D46" s="57"/>
      <c r="F46" s="57"/>
      <c r="G46" s="59"/>
      <c r="H46" s="57"/>
      <c r="I46" s="57"/>
      <c r="J46" s="57"/>
      <c r="K46" s="121"/>
      <c r="L46" s="121">
        <f>L28</f>
        <v>0.0756</v>
      </c>
    </row>
    <row r="47" spans="2:12" ht="12.75" customHeight="1">
      <c r="B47" s="59" t="s">
        <v>641</v>
      </c>
      <c r="D47" s="57"/>
      <c r="F47" s="57"/>
      <c r="G47" s="59"/>
      <c r="H47" s="57"/>
      <c r="I47" s="57"/>
      <c r="J47" s="57"/>
      <c r="K47" s="121"/>
      <c r="L47" s="121">
        <f>L41</f>
        <v>3.838</v>
      </c>
    </row>
    <row r="48" spans="2:12" ht="12.75" customHeight="1">
      <c r="B48" s="59"/>
      <c r="D48" s="57"/>
      <c r="F48" s="59"/>
      <c r="G48" s="59"/>
      <c r="H48" s="59"/>
      <c r="I48" s="59"/>
      <c r="J48" s="59"/>
      <c r="K48" s="123"/>
      <c r="L48" s="240"/>
    </row>
    <row r="49" spans="2:11" ht="12.75" customHeight="1">
      <c r="B49" s="59"/>
      <c r="D49" s="57"/>
      <c r="F49" s="59"/>
      <c r="G49" s="59"/>
      <c r="H49" s="57"/>
      <c r="I49" s="57"/>
      <c r="J49" s="57"/>
      <c r="K49" s="123"/>
    </row>
    <row r="50" spans="2:11" ht="12.75" customHeight="1">
      <c r="B50" s="57"/>
      <c r="D50" s="57"/>
      <c r="F50" s="59"/>
      <c r="G50" s="59"/>
      <c r="H50" s="57"/>
      <c r="I50" s="57"/>
      <c r="J50" s="57"/>
      <c r="K50" s="123"/>
    </row>
    <row r="51" spans="2:11" ht="12.75" customHeight="1">
      <c r="B51" s="59"/>
      <c r="D51" s="57"/>
      <c r="F51" s="59"/>
      <c r="G51" s="59"/>
      <c r="H51" s="57"/>
      <c r="I51" s="57"/>
      <c r="J51" s="57"/>
      <c r="K51" s="123"/>
    </row>
    <row r="52" spans="2:11" ht="12.75" customHeight="1">
      <c r="B52" s="57"/>
      <c r="D52" s="57"/>
      <c r="F52" s="59"/>
      <c r="G52" s="59"/>
      <c r="H52" s="239"/>
      <c r="I52" s="238"/>
      <c r="J52" s="104"/>
      <c r="K52" s="123"/>
    </row>
    <row r="53" spans="1:11" ht="12.75" customHeight="1">
      <c r="A53" s="104"/>
      <c r="B53" s="57"/>
      <c r="D53" s="57"/>
      <c r="F53" s="59"/>
      <c r="G53" s="59"/>
      <c r="H53" s="239"/>
      <c r="I53" s="238"/>
      <c r="J53" s="104"/>
      <c r="K53" s="123"/>
    </row>
    <row r="54" spans="2:11" ht="12.75" customHeight="1">
      <c r="B54" s="129"/>
      <c r="D54" s="57"/>
      <c r="F54" s="59"/>
      <c r="G54" s="59"/>
      <c r="H54" s="239"/>
      <c r="I54" s="238"/>
      <c r="J54" s="59"/>
      <c r="K54" s="123"/>
    </row>
    <row r="55" spans="3:11" ht="12.75">
      <c r="C55" s="30"/>
      <c r="D55" s="30"/>
      <c r="G55" s="125"/>
      <c r="H55" s="30"/>
      <c r="I55" s="125"/>
      <c r="J55" s="30"/>
      <c r="K55" s="126"/>
    </row>
    <row r="56" spans="2:11" ht="12.75">
      <c r="B56" s="79"/>
      <c r="C56" s="30"/>
      <c r="D56" s="30"/>
      <c r="G56" s="125"/>
      <c r="H56" s="30"/>
      <c r="I56" s="125"/>
      <c r="J56" s="30"/>
      <c r="K56" s="126"/>
    </row>
    <row r="57" spans="2:11" ht="12.75">
      <c r="B57" s="79"/>
      <c r="C57" s="30"/>
      <c r="D57" s="30"/>
      <c r="G57" s="125"/>
      <c r="H57" s="30"/>
      <c r="I57" s="125"/>
      <c r="J57" s="30"/>
      <c r="K57" s="126"/>
    </row>
    <row r="58" spans="2:3" ht="12.75">
      <c r="B58" s="79"/>
      <c r="C58" s="86"/>
    </row>
    <row r="59" spans="2:3" ht="12.75">
      <c r="B59" s="95"/>
      <c r="C59" s="86"/>
    </row>
    <row r="60" spans="2:11" ht="12.75">
      <c r="B60" s="79"/>
      <c r="C60" s="30"/>
      <c r="D60" s="30"/>
      <c r="G60" s="125"/>
      <c r="H60" s="30"/>
      <c r="I60" s="125"/>
      <c r="J60" s="30"/>
      <c r="K60" s="126"/>
    </row>
    <row r="61" spans="2:11" ht="12.75">
      <c r="B61" s="79"/>
      <c r="C61" s="30"/>
      <c r="D61" s="30"/>
      <c r="G61" s="125"/>
      <c r="H61" s="30"/>
      <c r="I61" s="125"/>
      <c r="J61" s="30"/>
      <c r="K61" s="126"/>
    </row>
    <row r="62" spans="2:3" ht="12.75">
      <c r="B62" s="79"/>
      <c r="C62" s="86"/>
    </row>
    <row r="63" spans="2:3" ht="12.75">
      <c r="B63" s="95"/>
      <c r="C63" s="86"/>
    </row>
    <row r="64" spans="2:11" ht="12.75">
      <c r="B64" s="79"/>
      <c r="C64" s="30"/>
      <c r="D64" s="30"/>
      <c r="G64" s="125"/>
      <c r="H64" s="30"/>
      <c r="I64" s="125"/>
      <c r="J64" s="30"/>
      <c r="K64" s="126"/>
    </row>
    <row r="65" spans="2:3" ht="12.75">
      <c r="B65" s="79"/>
      <c r="C65" s="86"/>
    </row>
    <row r="66" spans="2:3" ht="12.75">
      <c r="B66" s="95"/>
      <c r="C66" s="86"/>
    </row>
    <row r="67" spans="2:11" ht="12.75">
      <c r="B67" s="79"/>
      <c r="C67" s="30"/>
      <c r="D67" s="30"/>
      <c r="G67" s="125"/>
      <c r="H67" s="30"/>
      <c r="I67" s="125"/>
      <c r="J67" s="30"/>
      <c r="K67" s="126"/>
    </row>
    <row r="68" spans="2:11" ht="12.75">
      <c r="B68" s="79"/>
      <c r="C68" s="30"/>
      <c r="D68" s="30"/>
      <c r="G68" s="125"/>
      <c r="H68" s="30"/>
      <c r="I68" s="125"/>
      <c r="J68" s="30"/>
      <c r="K68" s="126"/>
    </row>
    <row r="69" spans="2:3" ht="12.75">
      <c r="B69" s="79"/>
      <c r="C69" s="86"/>
    </row>
    <row r="70" spans="2:3" ht="12.75">
      <c r="B70" s="95"/>
      <c r="C70" s="86"/>
    </row>
    <row r="71" spans="2:11" ht="12.75">
      <c r="B71" s="79"/>
      <c r="C71" s="30"/>
      <c r="D71" s="30"/>
      <c r="G71" s="125"/>
      <c r="H71" s="30"/>
      <c r="I71" s="125"/>
      <c r="J71" s="30"/>
      <c r="K71" s="126"/>
    </row>
    <row r="72" spans="2:11" ht="12.75">
      <c r="B72" s="79"/>
      <c r="C72" s="30"/>
      <c r="D72" s="30"/>
      <c r="G72" s="125"/>
      <c r="H72" s="30"/>
      <c r="I72" s="125"/>
      <c r="J72" s="30"/>
      <c r="K72" s="126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L1">
      <selection activeCell="P37" sqref="P37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4.5742187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8.57421875" style="2" customWidth="1"/>
    <col min="20" max="20" width="6.8515625" style="3" customWidth="1"/>
    <col min="21" max="21" width="9.00390625" style="3" customWidth="1"/>
    <col min="22" max="22" width="9.8515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306</v>
      </c>
      <c r="O2" s="9" t="s">
        <v>306</v>
      </c>
      <c r="AC2" s="15"/>
      <c r="AD2" s="15"/>
      <c r="AE2" s="15"/>
      <c r="AF2" s="15"/>
    </row>
    <row r="3" spans="14:32" ht="15">
      <c r="N3" s="90" t="s">
        <v>664</v>
      </c>
      <c r="T3" s="3" t="s">
        <v>801</v>
      </c>
      <c r="AC3" s="15"/>
      <c r="AD3" s="15"/>
      <c r="AE3" s="15"/>
      <c r="AF3" s="15"/>
    </row>
    <row r="4" spans="15:53" ht="15">
      <c r="O4" s="87" t="s">
        <v>814</v>
      </c>
      <c r="U4" s="442"/>
      <c r="V4" s="452" t="str">
        <f>G5</f>
        <v>FEBRUARY-10</v>
      </c>
      <c r="AC4" s="15"/>
      <c r="AD4" s="15"/>
      <c r="AE4" s="15"/>
      <c r="AF4" s="15"/>
      <c r="AN4" s="4"/>
      <c r="AO4" s="4"/>
      <c r="AP4" s="4"/>
      <c r="AQ4" s="4" t="s">
        <v>224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6" t="s">
        <v>810</v>
      </c>
      <c r="G5" s="451" t="str">
        <f>'ROHTAK ROAD'!L1</f>
        <v>FEBRUARY-10</v>
      </c>
      <c r="O5" s="74" t="s">
        <v>755</v>
      </c>
      <c r="Z5" s="259"/>
      <c r="AC5" s="15"/>
      <c r="AD5" s="15"/>
      <c r="AE5" s="210"/>
      <c r="AF5" s="210"/>
      <c r="AN5" s="4" t="s">
        <v>177</v>
      </c>
      <c r="AO5" s="4" t="s">
        <v>25</v>
      </c>
      <c r="AP5" s="4" t="s">
        <v>26</v>
      </c>
      <c r="AQ5" s="4" t="s">
        <v>139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243</v>
      </c>
    </row>
    <row r="6" spans="3:53" ht="15" customHeight="1">
      <c r="C6" s="46"/>
      <c r="O6" s="74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6"/>
      <c r="N7" s="8" t="s">
        <v>208</v>
      </c>
      <c r="O7" s="7" t="s">
        <v>209</v>
      </c>
      <c r="P7" s="7" t="s">
        <v>25</v>
      </c>
      <c r="Q7" s="7" t="s">
        <v>26</v>
      </c>
      <c r="R7" s="7" t="s">
        <v>139</v>
      </c>
      <c r="S7" s="7" t="s">
        <v>90</v>
      </c>
      <c r="T7" s="8" t="s">
        <v>43</v>
      </c>
      <c r="U7" s="442" t="str">
        <f>G5</f>
        <v>FEBRUARY-10</v>
      </c>
      <c r="V7" s="455" t="str">
        <f>NDPL!V5</f>
        <v>JANUARY-10</v>
      </c>
      <c r="W7" s="93" t="s">
        <v>206</v>
      </c>
      <c r="X7" s="93" t="s">
        <v>207</v>
      </c>
      <c r="Y7" s="93" t="s">
        <v>698</v>
      </c>
      <c r="Z7" s="7" t="s">
        <v>202</v>
      </c>
      <c r="AA7" s="7"/>
      <c r="AB7" s="7"/>
      <c r="AC7" s="197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6"/>
      <c r="N8" s="10" t="s">
        <v>516</v>
      </c>
      <c r="O8" s="74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1"/>
      <c r="B9" s="342" t="s">
        <v>797</v>
      </c>
      <c r="C9" s="343"/>
      <c r="D9" s="343"/>
      <c r="E9" s="343"/>
      <c r="F9" s="343"/>
      <c r="G9" s="343"/>
      <c r="H9" s="343"/>
      <c r="I9" s="343"/>
      <c r="J9" s="344"/>
      <c r="K9" s="344"/>
      <c r="L9" s="345"/>
      <c r="M9" s="345"/>
      <c r="N9" s="201" t="s">
        <v>517</v>
      </c>
      <c r="AC9" s="10"/>
      <c r="AD9" s="2"/>
      <c r="AE9" s="15"/>
      <c r="AF9" s="15"/>
      <c r="AN9" s="13" t="s">
        <v>517</v>
      </c>
      <c r="BA9" s="3"/>
    </row>
    <row r="10" spans="1:52" ht="15" customHeight="1">
      <c r="A10" s="346"/>
      <c r="B10" s="278"/>
      <c r="C10" s="278"/>
      <c r="D10" s="278"/>
      <c r="E10" s="278"/>
      <c r="F10" s="278"/>
      <c r="G10" s="278"/>
      <c r="H10" s="278"/>
      <c r="I10" s="278"/>
      <c r="J10" s="67"/>
      <c r="K10" s="67"/>
      <c r="L10" s="171"/>
      <c r="M10" s="171"/>
      <c r="N10" s="30">
        <v>1</v>
      </c>
      <c r="O10" s="63" t="s">
        <v>508</v>
      </c>
      <c r="P10" s="72">
        <v>4864848</v>
      </c>
      <c r="Q10" s="79"/>
      <c r="R10" s="63" t="s">
        <v>659</v>
      </c>
      <c r="S10" s="59" t="s">
        <v>699</v>
      </c>
      <c r="T10" s="64">
        <v>1000</v>
      </c>
      <c r="U10" s="30">
        <v>31745</v>
      </c>
      <c r="V10" s="30">
        <v>31277</v>
      </c>
      <c r="W10" s="30">
        <f>U10-V10</f>
        <v>468</v>
      </c>
      <c r="X10" s="30">
        <f>W10*T10</f>
        <v>468000</v>
      </c>
      <c r="Y10" s="121">
        <f>IF(S10="Kvarh(Lag)",X10/1000000,X10/1000)</f>
        <v>0.468</v>
      </c>
      <c r="Z10" s="79"/>
      <c r="AC10" s="5"/>
      <c r="AD10" s="2"/>
      <c r="AE10" s="2"/>
      <c r="AF10" s="2"/>
      <c r="AN10" s="38" t="s">
        <v>508</v>
      </c>
      <c r="AO10" s="6" t="s">
        <v>509</v>
      </c>
      <c r="AP10" s="4" t="s">
        <v>132</v>
      </c>
      <c r="AQ10" s="4" t="s">
        <v>166</v>
      </c>
      <c r="AR10" s="4" t="s">
        <v>142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46"/>
      <c r="B11" s="278"/>
      <c r="C11" s="278"/>
      <c r="D11" s="278"/>
      <c r="E11" s="278"/>
      <c r="F11" s="278"/>
      <c r="G11" s="278"/>
      <c r="H11" s="278"/>
      <c r="I11" s="278"/>
      <c r="J11" s="67"/>
      <c r="K11" s="67"/>
      <c r="L11" s="171"/>
      <c r="M11" s="171"/>
      <c r="N11" s="30">
        <v>2</v>
      </c>
      <c r="O11" s="63" t="s">
        <v>684</v>
      </c>
      <c r="P11" s="72">
        <v>4864849</v>
      </c>
      <c r="Q11" s="79"/>
      <c r="R11" s="63" t="s">
        <v>169</v>
      </c>
      <c r="S11" s="59" t="s">
        <v>699</v>
      </c>
      <c r="T11" s="64">
        <v>1000</v>
      </c>
      <c r="U11" s="30">
        <v>26970</v>
      </c>
      <c r="V11" s="30">
        <v>26566</v>
      </c>
      <c r="W11" s="30">
        <f>U11-V11</f>
        <v>404</v>
      </c>
      <c r="X11" s="30">
        <f>W11*T11</f>
        <v>404000</v>
      </c>
      <c r="Y11" s="121">
        <f>IF(S11="Kvarh(Lag)",X11/1000000,X11/1000)</f>
        <v>0.404</v>
      </c>
      <c r="Z11" s="79"/>
      <c r="AC11" s="5"/>
      <c r="AD11" s="2"/>
      <c r="AE11" s="2"/>
      <c r="AF11" s="2"/>
      <c r="AN11" s="38" t="s">
        <v>510</v>
      </c>
      <c r="AO11" s="6" t="s">
        <v>511</v>
      </c>
      <c r="AP11" s="4" t="s">
        <v>132</v>
      </c>
      <c r="AQ11" s="4" t="s">
        <v>166</v>
      </c>
      <c r="AR11" s="4" t="s">
        <v>142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47"/>
      <c r="B12" s="349"/>
      <c r="C12" s="349"/>
      <c r="D12" s="349"/>
      <c r="E12" s="349"/>
      <c r="F12" s="349"/>
      <c r="G12" s="349"/>
      <c r="H12" s="349"/>
      <c r="I12" s="348"/>
      <c r="J12" s="349"/>
      <c r="K12" s="349"/>
      <c r="L12" s="350"/>
      <c r="M12" s="350"/>
      <c r="N12" s="30">
        <v>3</v>
      </c>
      <c r="O12" s="63" t="s">
        <v>493</v>
      </c>
      <c r="P12" s="72">
        <v>4864846</v>
      </c>
      <c r="Q12" s="79" t="s">
        <v>166</v>
      </c>
      <c r="R12" s="63" t="s">
        <v>659</v>
      </c>
      <c r="S12" s="59" t="s">
        <v>699</v>
      </c>
      <c r="T12" s="64">
        <v>1000</v>
      </c>
      <c r="U12" s="30">
        <v>43259</v>
      </c>
      <c r="V12" s="30">
        <v>42441</v>
      </c>
      <c r="W12" s="30">
        <f>U12-V12</f>
        <v>818</v>
      </c>
      <c r="X12" s="30">
        <f>W12*T12</f>
        <v>818000</v>
      </c>
      <c r="Y12" s="121">
        <f>IF(S12="Kvarh(Lag)",X12/1000000,X12/1000)</f>
        <v>0.818</v>
      </c>
      <c r="Z12" s="43"/>
      <c r="AA12" s="79"/>
      <c r="AC12" s="5"/>
      <c r="AD12" s="2"/>
      <c r="AE12" s="63"/>
      <c r="AF12" s="63"/>
      <c r="AN12" s="38" t="s">
        <v>585</v>
      </c>
      <c r="AO12" s="6" t="s">
        <v>495</v>
      </c>
      <c r="AP12" s="4">
        <v>0</v>
      </c>
      <c r="AQ12" s="4" t="s">
        <v>166</v>
      </c>
      <c r="AR12" s="4" t="s">
        <v>142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68"/>
      <c r="B13" s="28"/>
      <c r="C13" s="28"/>
      <c r="D13" s="28"/>
      <c r="E13" s="28"/>
      <c r="F13" s="28"/>
      <c r="G13" s="28"/>
      <c r="H13" s="28"/>
      <c r="I13" s="136"/>
      <c r="J13" s="28"/>
      <c r="K13" s="28"/>
      <c r="L13" s="169"/>
      <c r="M13" s="169"/>
      <c r="N13" s="30">
        <v>4</v>
      </c>
      <c r="O13" s="63" t="s">
        <v>494</v>
      </c>
      <c r="P13" s="72">
        <v>4864847</v>
      </c>
      <c r="Q13" s="79" t="s">
        <v>166</v>
      </c>
      <c r="R13" s="63" t="s">
        <v>659</v>
      </c>
      <c r="S13" s="59" t="s">
        <v>699</v>
      </c>
      <c r="T13" s="64">
        <v>1000</v>
      </c>
      <c r="U13" s="30">
        <v>21839</v>
      </c>
      <c r="V13" s="30">
        <v>21434</v>
      </c>
      <c r="W13" s="30">
        <f>U13-V13</f>
        <v>405</v>
      </c>
      <c r="X13" s="30">
        <f>W13*T13</f>
        <v>405000</v>
      </c>
      <c r="Y13" s="121">
        <f>IF(S13="Kvarh(Lag)",X13/1000000,X13/1000)</f>
        <v>0.405</v>
      </c>
      <c r="Z13" s="43"/>
      <c r="AA13" s="79"/>
      <c r="AC13" s="5"/>
      <c r="AD13" s="2"/>
      <c r="AE13" s="63"/>
      <c r="AF13" s="63"/>
      <c r="AN13" s="38" t="s">
        <v>586</v>
      </c>
      <c r="AO13" s="6" t="s">
        <v>496</v>
      </c>
      <c r="AP13" s="4">
        <v>0</v>
      </c>
      <c r="AQ13" s="4" t="s">
        <v>166</v>
      </c>
      <c r="AR13" s="4" t="s">
        <v>142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47"/>
      <c r="B14" s="349"/>
      <c r="C14" s="349"/>
      <c r="D14" s="349"/>
      <c r="E14" s="349"/>
      <c r="F14" s="349"/>
      <c r="G14" s="349"/>
      <c r="H14" s="349"/>
      <c r="I14" s="348"/>
      <c r="J14" s="349"/>
      <c r="K14" s="349"/>
      <c r="L14" s="350"/>
      <c r="M14" s="350"/>
      <c r="N14" s="30">
        <v>4</v>
      </c>
      <c r="O14" s="63" t="s">
        <v>744</v>
      </c>
      <c r="P14" s="72">
        <v>4864850</v>
      </c>
      <c r="Q14" s="79" t="s">
        <v>166</v>
      </c>
      <c r="R14" s="63" t="s">
        <v>659</v>
      </c>
      <c r="S14" s="59" t="s">
        <v>699</v>
      </c>
      <c r="T14" s="64">
        <v>1000</v>
      </c>
      <c r="U14" s="30">
        <v>17532</v>
      </c>
      <c r="V14" s="30">
        <v>16761</v>
      </c>
      <c r="W14" s="30">
        <f>U14-V14</f>
        <v>771</v>
      </c>
      <c r="X14" s="30">
        <f>W14*T14</f>
        <v>771000</v>
      </c>
      <c r="Y14" s="121">
        <f>IF(S14="Kvarh(Lag)",X14/1000000,X14/1000)</f>
        <v>0.771</v>
      </c>
      <c r="Z14" s="43"/>
      <c r="AA14" s="79"/>
      <c r="AC14" s="5"/>
      <c r="AD14" s="2"/>
      <c r="AE14" s="63"/>
      <c r="AF14" s="63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47"/>
      <c r="B15" s="349"/>
      <c r="C15" s="349"/>
      <c r="D15" s="349"/>
      <c r="E15" s="349"/>
      <c r="F15" s="349"/>
      <c r="G15" s="349"/>
      <c r="H15" s="349"/>
      <c r="I15" s="348"/>
      <c r="J15" s="349"/>
      <c r="K15" s="349"/>
      <c r="L15" s="350"/>
      <c r="M15" s="350"/>
      <c r="N15" s="10" t="s">
        <v>519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0"/>
      <c r="B16" s="67"/>
      <c r="C16" s="67"/>
      <c r="D16" s="67"/>
      <c r="E16" s="67"/>
      <c r="F16" s="67"/>
      <c r="G16" s="67"/>
      <c r="H16" s="67"/>
      <c r="I16" s="348"/>
      <c r="J16" s="67"/>
      <c r="K16" s="67"/>
      <c r="L16" s="171"/>
      <c r="M16" s="171"/>
      <c r="N16" s="3">
        <v>5</v>
      </c>
      <c r="O16" s="38" t="s">
        <v>685</v>
      </c>
      <c r="P16" s="6">
        <v>4864804</v>
      </c>
      <c r="R16" s="38" t="s">
        <v>659</v>
      </c>
      <c r="S16" s="59" t="s">
        <v>699</v>
      </c>
      <c r="T16" s="4">
        <v>100</v>
      </c>
      <c r="U16" s="3">
        <v>604</v>
      </c>
      <c r="V16" s="3">
        <v>604</v>
      </c>
      <c r="W16" s="30">
        <f>U16-V16</f>
        <v>0</v>
      </c>
      <c r="X16" s="30">
        <f>W16*T16</f>
        <v>0</v>
      </c>
      <c r="Y16" s="121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0"/>
      <c r="B17" s="67"/>
      <c r="C17" s="67"/>
      <c r="D17" s="67"/>
      <c r="E17" s="67"/>
      <c r="F17" s="67"/>
      <c r="G17" s="67"/>
      <c r="H17" s="67"/>
      <c r="I17" s="278"/>
      <c r="J17" s="67"/>
      <c r="K17" s="67"/>
      <c r="L17" s="171"/>
      <c r="M17" s="171"/>
      <c r="N17" s="3">
        <v>6</v>
      </c>
      <c r="O17" s="38" t="s">
        <v>684</v>
      </c>
      <c r="P17" s="6">
        <v>4865163</v>
      </c>
      <c r="R17" s="38" t="s">
        <v>659</v>
      </c>
      <c r="S17" s="59" t="s">
        <v>699</v>
      </c>
      <c r="T17" s="4">
        <v>100</v>
      </c>
      <c r="U17" s="3">
        <v>1375</v>
      </c>
      <c r="V17" s="3">
        <v>1375</v>
      </c>
      <c r="W17" s="30">
        <f>U17-V17</f>
        <v>0</v>
      </c>
      <c r="X17" s="30">
        <f>W17*T17</f>
        <v>0</v>
      </c>
      <c r="Y17" s="121">
        <f>IF(S17="Kvarh(Lag)",X17/1000000,X17/1000)</f>
        <v>0</v>
      </c>
      <c r="AC17" s="5"/>
      <c r="AD17" s="2"/>
      <c r="AE17" s="2"/>
      <c r="AF17" s="2"/>
      <c r="AN17" s="2" t="s">
        <v>512</v>
      </c>
      <c r="AO17" s="6">
        <v>107073</v>
      </c>
      <c r="AP17" s="4" t="s">
        <v>132</v>
      </c>
      <c r="AQ17" s="4" t="s">
        <v>169</v>
      </c>
      <c r="AR17" s="4" t="s">
        <v>142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0"/>
      <c r="B18" s="67"/>
      <c r="C18" s="67"/>
      <c r="D18" s="67"/>
      <c r="E18" s="67"/>
      <c r="F18" s="67"/>
      <c r="G18" s="67"/>
      <c r="H18" s="67"/>
      <c r="I18" s="278"/>
      <c r="J18" s="67"/>
      <c r="K18" s="67"/>
      <c r="L18" s="171"/>
      <c r="M18" s="171"/>
      <c r="O18" s="38"/>
      <c r="P18" s="6"/>
      <c r="R18" s="38"/>
      <c r="S18" s="59"/>
      <c r="T18" s="4"/>
      <c r="Y18" s="121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1" t="s">
        <v>187</v>
      </c>
      <c r="B19" s="352" t="s">
        <v>747</v>
      </c>
      <c r="C19" s="352"/>
      <c r="D19" s="352"/>
      <c r="E19" s="348"/>
      <c r="F19" s="348"/>
      <c r="G19" s="353">
        <f>$Y$37</f>
        <v>4.1297999999999995</v>
      </c>
      <c r="H19" s="348" t="s">
        <v>748</v>
      </c>
      <c r="I19" s="278"/>
      <c r="J19" s="67"/>
      <c r="K19" s="67"/>
      <c r="L19" s="171"/>
      <c r="M19" s="171"/>
      <c r="O19" s="38"/>
      <c r="P19" s="38"/>
      <c r="R19" s="38"/>
      <c r="S19" s="38"/>
      <c r="Y19" s="8">
        <f>SUM(Y10:Y17)</f>
        <v>2.8659999999999997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54"/>
      <c r="B20" s="355"/>
      <c r="C20" s="355"/>
      <c r="D20" s="355"/>
      <c r="E20" s="278"/>
      <c r="F20" s="278"/>
      <c r="G20" s="356"/>
      <c r="H20" s="278"/>
      <c r="I20" s="357"/>
      <c r="J20" s="67"/>
      <c r="K20" s="67"/>
      <c r="L20" s="171"/>
      <c r="M20" s="171"/>
      <c r="N20" s="10" t="s">
        <v>518</v>
      </c>
      <c r="AC20" s="10"/>
      <c r="AD20" s="2"/>
      <c r="AE20" s="2"/>
      <c r="AF20" s="2"/>
    </row>
    <row r="21" spans="1:32" ht="12.75">
      <c r="A21" s="358" t="s">
        <v>722</v>
      </c>
      <c r="B21" s="359" t="s">
        <v>749</v>
      </c>
      <c r="C21" s="359"/>
      <c r="D21" s="360"/>
      <c r="E21" s="278"/>
      <c r="F21" s="278"/>
      <c r="G21" s="361">
        <f>'STEPPED UP BY GENCO'!$I$64*-1</f>
        <v>-0.19504163580190817</v>
      </c>
      <c r="H21" s="348" t="s">
        <v>748</v>
      </c>
      <c r="I21" s="357"/>
      <c r="J21" s="67"/>
      <c r="K21" s="67"/>
      <c r="L21" s="171"/>
      <c r="M21" s="171"/>
      <c r="AC21" s="5"/>
      <c r="AD21" s="2"/>
      <c r="AE21" s="2"/>
      <c r="AF21" s="2"/>
    </row>
    <row r="22" spans="1:52" s="39" customFormat="1" ht="12.75">
      <c r="A22" s="358"/>
      <c r="B22" s="362"/>
      <c r="C22" s="362"/>
      <c r="D22" s="362"/>
      <c r="E22" s="278"/>
      <c r="F22" s="278"/>
      <c r="G22" s="356"/>
      <c r="H22" s="278"/>
      <c r="I22" s="278"/>
      <c r="J22" s="67"/>
      <c r="K22" s="67"/>
      <c r="L22" s="171"/>
      <c r="M22" s="171"/>
      <c r="N22" s="30">
        <v>7</v>
      </c>
      <c r="O22" s="79" t="s">
        <v>291</v>
      </c>
      <c r="P22" s="72">
        <v>4865065</v>
      </c>
      <c r="Q22" s="79"/>
      <c r="R22" s="79" t="s">
        <v>659</v>
      </c>
      <c r="S22" s="59" t="s">
        <v>699</v>
      </c>
      <c r="T22" s="64">
        <v>100</v>
      </c>
      <c r="U22" s="30">
        <v>84183</v>
      </c>
      <c r="V22" s="30">
        <v>81973</v>
      </c>
      <c r="W22" s="30">
        <f aca="true" t="shared" si="0" ref="W22:W28">U22-V22</f>
        <v>2210</v>
      </c>
      <c r="X22" s="30">
        <f aca="true" t="shared" si="1" ref="X22:X28">W22*T22</f>
        <v>221000</v>
      </c>
      <c r="Y22" s="121">
        <f aca="true" t="shared" si="2" ref="Y22:Y28">IF(S22="Kvarh(Lag)",X22/1000000,X22/1000)</f>
        <v>0.221</v>
      </c>
      <c r="Z22" s="79"/>
      <c r="AA22" s="2"/>
      <c r="AB22" s="41"/>
      <c r="AC22" s="6"/>
      <c r="AD22" s="79"/>
      <c r="AE22" s="2"/>
      <c r="AF22" s="2"/>
      <c r="AN22" s="41" t="s">
        <v>291</v>
      </c>
      <c r="AO22" s="6" t="s">
        <v>471</v>
      </c>
      <c r="AP22" s="4" t="s">
        <v>132</v>
      </c>
      <c r="AQ22" s="4" t="s">
        <v>166</v>
      </c>
      <c r="AR22" s="4" t="s">
        <v>142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58"/>
      <c r="B23" s="363"/>
      <c r="C23" s="362"/>
      <c r="D23" s="362"/>
      <c r="E23" s="278"/>
      <c r="F23" s="278"/>
      <c r="G23" s="365"/>
      <c r="H23" s="278"/>
      <c r="I23" s="278"/>
      <c r="J23" s="67"/>
      <c r="K23" s="67"/>
      <c r="L23" s="171"/>
      <c r="M23" s="171"/>
      <c r="N23" s="3">
        <v>8</v>
      </c>
      <c r="O23" s="2" t="s">
        <v>686</v>
      </c>
      <c r="P23" s="6">
        <v>4865066</v>
      </c>
      <c r="R23" s="2" t="s">
        <v>659</v>
      </c>
      <c r="S23" s="59" t="s">
        <v>699</v>
      </c>
      <c r="T23" s="4">
        <v>100</v>
      </c>
      <c r="U23" s="3">
        <v>192416</v>
      </c>
      <c r="V23" s="3">
        <v>190657</v>
      </c>
      <c r="W23" s="30">
        <f t="shared" si="0"/>
        <v>1759</v>
      </c>
      <c r="X23" s="30">
        <f t="shared" si="1"/>
        <v>175900</v>
      </c>
      <c r="Y23" s="121">
        <f t="shared" si="2"/>
        <v>0.1759</v>
      </c>
      <c r="AC23" s="6"/>
      <c r="AD23" s="79"/>
      <c r="AE23" s="2"/>
      <c r="AF23" s="2"/>
      <c r="AN23" s="41" t="s">
        <v>521</v>
      </c>
      <c r="AO23" s="6" t="s">
        <v>522</v>
      </c>
      <c r="AP23" s="4" t="s">
        <v>132</v>
      </c>
      <c r="AQ23" s="4" t="s">
        <v>166</v>
      </c>
      <c r="AR23" s="4" t="s">
        <v>142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64"/>
      <c r="B24" s="352"/>
      <c r="C24" s="348"/>
      <c r="D24" s="348"/>
      <c r="E24" s="348"/>
      <c r="F24" s="348"/>
      <c r="G24" s="365"/>
      <c r="H24" s="348"/>
      <c r="I24" s="349"/>
      <c r="J24" s="349"/>
      <c r="K24" s="349"/>
      <c r="L24" s="350"/>
      <c r="M24" s="350"/>
      <c r="N24" s="3">
        <v>9</v>
      </c>
      <c r="O24" s="2" t="s">
        <v>292</v>
      </c>
      <c r="P24" s="6">
        <v>4865067</v>
      </c>
      <c r="Q24" s="2"/>
      <c r="R24" s="2" t="s">
        <v>659</v>
      </c>
      <c r="S24" s="59" t="s">
        <v>699</v>
      </c>
      <c r="T24" s="4">
        <v>100</v>
      </c>
      <c r="U24" s="3">
        <v>116987</v>
      </c>
      <c r="V24" s="3">
        <v>114853</v>
      </c>
      <c r="W24" s="30">
        <f t="shared" si="0"/>
        <v>2134</v>
      </c>
      <c r="X24" s="30">
        <f t="shared" si="1"/>
        <v>213400</v>
      </c>
      <c r="Y24" s="121">
        <f t="shared" si="2"/>
        <v>0.2134</v>
      </c>
      <c r="Z24" s="2"/>
      <c r="AA24" s="2"/>
      <c r="AB24" s="41"/>
      <c r="AC24" s="6"/>
      <c r="AD24" s="79"/>
      <c r="AE24" s="2"/>
      <c r="AF24" s="2"/>
      <c r="AN24" s="41" t="s">
        <v>514</v>
      </c>
      <c r="AO24" s="6" t="s">
        <v>472</v>
      </c>
      <c r="AP24" s="4" t="s">
        <v>132</v>
      </c>
      <c r="AQ24" s="4" t="s">
        <v>166</v>
      </c>
      <c r="AR24" s="4" t="s">
        <v>142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66"/>
      <c r="B25" s="359"/>
      <c r="C25" s="359"/>
      <c r="D25" s="367"/>
      <c r="E25" s="348"/>
      <c r="F25" s="348"/>
      <c r="G25" s="368"/>
      <c r="H25" s="348"/>
      <c r="I25" s="67"/>
      <c r="J25" s="67"/>
      <c r="K25" s="67"/>
      <c r="L25" s="171"/>
      <c r="M25" s="171"/>
      <c r="N25" s="150">
        <v>10</v>
      </c>
      <c r="O25" s="2" t="s">
        <v>165</v>
      </c>
      <c r="P25" s="6">
        <v>4865078</v>
      </c>
      <c r="Q25" s="2"/>
      <c r="R25" s="2" t="s">
        <v>659</v>
      </c>
      <c r="S25" s="59" t="s">
        <v>699</v>
      </c>
      <c r="T25" s="4">
        <v>100</v>
      </c>
      <c r="U25" s="3">
        <v>111659</v>
      </c>
      <c r="V25" s="3">
        <v>109511</v>
      </c>
      <c r="W25" s="30">
        <f t="shared" si="0"/>
        <v>2148</v>
      </c>
      <c r="X25" s="30">
        <f t="shared" si="1"/>
        <v>214800</v>
      </c>
      <c r="Y25" s="121">
        <f t="shared" si="2"/>
        <v>0.2148</v>
      </c>
      <c r="Z25" s="2"/>
      <c r="AA25" s="2"/>
      <c r="AB25" s="41"/>
      <c r="AC25" s="6"/>
      <c r="AD25" s="79"/>
      <c r="AE25" s="2"/>
      <c r="AF25" s="2"/>
      <c r="AN25" s="41" t="s">
        <v>165</v>
      </c>
      <c r="AO25" s="6" t="s">
        <v>473</v>
      </c>
      <c r="AP25" s="4" t="s">
        <v>132</v>
      </c>
      <c r="AQ25" s="4" t="s">
        <v>166</v>
      </c>
      <c r="AR25" s="4" t="s">
        <v>142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69"/>
      <c r="B26" s="352"/>
      <c r="C26" s="348"/>
      <c r="D26" s="348"/>
      <c r="E26" s="348"/>
      <c r="F26" s="348"/>
      <c r="G26" s="370"/>
      <c r="H26" s="348"/>
      <c r="I26" s="349"/>
      <c r="J26" s="349"/>
      <c r="K26" s="349"/>
      <c r="L26" s="350"/>
      <c r="M26" s="350"/>
      <c r="N26" s="327">
        <v>11</v>
      </c>
      <c r="O26" s="243" t="s">
        <v>165</v>
      </c>
      <c r="P26" s="291">
        <v>4865079</v>
      </c>
      <c r="Q26" s="243"/>
      <c r="R26" s="243" t="s">
        <v>659</v>
      </c>
      <c r="S26" s="59" t="s">
        <v>699</v>
      </c>
      <c r="T26" s="244">
        <v>100</v>
      </c>
      <c r="U26" s="3">
        <v>35057</v>
      </c>
      <c r="V26" s="3">
        <v>34712</v>
      </c>
      <c r="W26" s="30">
        <f t="shared" si="0"/>
        <v>345</v>
      </c>
      <c r="X26" s="30">
        <f t="shared" si="1"/>
        <v>34500</v>
      </c>
      <c r="Y26" s="121">
        <f t="shared" si="2"/>
        <v>0.0345</v>
      </c>
      <c r="Z26" s="29"/>
      <c r="AA26" s="2"/>
      <c r="AB26" s="2"/>
      <c r="AC26" s="6"/>
      <c r="AD26" s="79"/>
      <c r="AE26" s="2"/>
      <c r="AF26" s="2"/>
      <c r="AN26" s="2" t="s">
        <v>165</v>
      </c>
      <c r="AO26" s="6" t="s">
        <v>567</v>
      </c>
      <c r="AP26" s="4" t="s">
        <v>132</v>
      </c>
      <c r="AQ26" s="4" t="s">
        <v>166</v>
      </c>
      <c r="AR26" s="4" t="s">
        <v>142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1"/>
      <c r="B27" s="71"/>
      <c r="C27" s="71"/>
      <c r="D27" s="71"/>
      <c r="E27" s="71"/>
      <c r="F27" s="71"/>
      <c r="G27" s="372"/>
      <c r="H27" s="67"/>
      <c r="I27" s="67"/>
      <c r="J27" s="67"/>
      <c r="K27" s="67"/>
      <c r="L27" s="171"/>
      <c r="M27" s="171"/>
      <c r="N27" s="150">
        <v>12</v>
      </c>
      <c r="O27" s="2" t="s">
        <v>293</v>
      </c>
      <c r="P27" s="6">
        <v>4865080</v>
      </c>
      <c r="Q27" s="2"/>
      <c r="R27" s="2" t="s">
        <v>659</v>
      </c>
      <c r="S27" s="59" t="s">
        <v>699</v>
      </c>
      <c r="T27" s="4">
        <v>100</v>
      </c>
      <c r="U27" s="3">
        <v>226053</v>
      </c>
      <c r="V27" s="3">
        <v>222014</v>
      </c>
      <c r="W27" s="30">
        <f t="shared" si="0"/>
        <v>4039</v>
      </c>
      <c r="X27" s="30">
        <f t="shared" si="1"/>
        <v>403900</v>
      </c>
      <c r="Y27" s="121">
        <f t="shared" si="2"/>
        <v>0.4039</v>
      </c>
      <c r="Z27" s="2"/>
      <c r="AA27" s="2"/>
      <c r="AB27" s="41"/>
      <c r="AC27" s="6"/>
      <c r="AD27" s="79"/>
      <c r="AE27" s="2"/>
      <c r="AF27" s="2"/>
      <c r="AN27" s="41" t="s">
        <v>293</v>
      </c>
      <c r="AO27" s="6" t="s">
        <v>474</v>
      </c>
      <c r="AP27" s="4" t="s">
        <v>132</v>
      </c>
      <c r="AQ27" s="4" t="s">
        <v>166</v>
      </c>
      <c r="AR27" s="4" t="s">
        <v>142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393"/>
      <c r="B28" s="359"/>
      <c r="C28" s="71"/>
      <c r="D28" s="71"/>
      <c r="E28" s="71"/>
      <c r="F28" s="349"/>
      <c r="G28" s="377"/>
      <c r="H28" s="352"/>
      <c r="I28" s="67"/>
      <c r="J28" s="67"/>
      <c r="K28" s="67"/>
      <c r="L28" s="171"/>
      <c r="M28" s="171"/>
      <c r="N28" s="150">
        <v>13</v>
      </c>
      <c r="O28" s="2" t="s">
        <v>293</v>
      </c>
      <c r="P28" s="6">
        <v>4865081</v>
      </c>
      <c r="Q28" s="2"/>
      <c r="R28" s="2" t="s">
        <v>659</v>
      </c>
      <c r="S28" s="59" t="s">
        <v>699</v>
      </c>
      <c r="T28" s="4">
        <v>100</v>
      </c>
      <c r="U28" s="30">
        <v>516</v>
      </c>
      <c r="V28" s="3">
        <v>513</v>
      </c>
      <c r="W28" s="30">
        <f t="shared" si="0"/>
        <v>3</v>
      </c>
      <c r="X28" s="30">
        <f t="shared" si="1"/>
        <v>300</v>
      </c>
      <c r="Y28" s="121">
        <f t="shared" si="2"/>
        <v>0.0003</v>
      </c>
      <c r="Z28" s="2"/>
      <c r="AA28" s="2"/>
      <c r="AB28" s="41"/>
      <c r="AC28" s="6"/>
      <c r="AD28" s="79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74"/>
      <c r="B29" s="71"/>
      <c r="C29" s="71"/>
      <c r="D29" s="71"/>
      <c r="E29" s="71"/>
      <c r="F29" s="71"/>
      <c r="G29" s="375"/>
      <c r="H29" s="349"/>
      <c r="I29" s="67"/>
      <c r="J29" s="67"/>
      <c r="K29" s="67"/>
      <c r="L29" s="171"/>
      <c r="M29" s="171"/>
      <c r="N29" s="150"/>
      <c r="O29" s="2"/>
      <c r="P29" s="289"/>
      <c r="Q29" s="2"/>
      <c r="R29" s="10" t="s">
        <v>587</v>
      </c>
      <c r="S29" s="2"/>
      <c r="T29" s="4"/>
      <c r="U29" s="3"/>
      <c r="V29" s="3"/>
      <c r="W29" s="3"/>
      <c r="X29" s="3"/>
      <c r="Y29" s="8">
        <f>SUM(Y22:Y28)</f>
        <v>1.2638</v>
      </c>
      <c r="Z29" s="2"/>
      <c r="AA29" s="2"/>
      <c r="AB29" s="41"/>
      <c r="AC29" s="6"/>
      <c r="AD29" s="79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3"/>
      <c r="B30" s="376"/>
      <c r="C30" s="362"/>
      <c r="D30" s="362"/>
      <c r="E30" s="348"/>
      <c r="F30" s="348"/>
      <c r="G30" s="377"/>
      <c r="H30" s="349"/>
      <c r="I30" s="378"/>
      <c r="J30" s="379"/>
      <c r="K30" s="349"/>
      <c r="L30" s="350"/>
      <c r="M30" s="350"/>
      <c r="N30" s="80" t="s">
        <v>574</v>
      </c>
      <c r="P30" s="290"/>
      <c r="AC30" s="2"/>
      <c r="AD30" s="2"/>
      <c r="AE30" s="15"/>
      <c r="AF30" s="15"/>
    </row>
    <row r="31" spans="1:52" s="39" customFormat="1" ht="12.75">
      <c r="A31" s="253"/>
      <c r="B31" s="362"/>
      <c r="C31" s="362"/>
      <c r="D31" s="362"/>
      <c r="E31" s="136"/>
      <c r="F31" s="28"/>
      <c r="G31" s="375"/>
      <c r="H31" s="151"/>
      <c r="I31" s="67"/>
      <c r="J31" s="67"/>
      <c r="K31" s="67"/>
      <c r="L31" s="171"/>
      <c r="M31" s="171"/>
      <c r="N31" s="150">
        <v>15</v>
      </c>
      <c r="O31" s="138" t="s">
        <v>575</v>
      </c>
      <c r="P31" s="289">
        <v>4902545</v>
      </c>
      <c r="Q31" s="2"/>
      <c r="R31" s="138" t="s">
        <v>659</v>
      </c>
      <c r="S31" s="59" t="s">
        <v>699</v>
      </c>
      <c r="T31" s="4">
        <v>50</v>
      </c>
      <c r="U31" s="30">
        <v>69485</v>
      </c>
      <c r="V31" s="30">
        <v>69485</v>
      </c>
      <c r="W31" s="30">
        <f>U31-V31</f>
        <v>0</v>
      </c>
      <c r="X31" s="30">
        <f>W31*T31</f>
        <v>0</v>
      </c>
      <c r="Y31" s="121">
        <f>IF(S31="Kvarh(Lag)",X31/1000000,X31/1000)</f>
        <v>0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09"/>
      <c r="AT31" s="4"/>
      <c r="AU31" s="4"/>
      <c r="AV31" s="4"/>
      <c r="AW31" s="4"/>
      <c r="AX31" s="4"/>
      <c r="AY31" s="3"/>
      <c r="AZ31" s="3"/>
    </row>
    <row r="32" spans="1:32" ht="13.5" customHeight="1">
      <c r="A32" s="380"/>
      <c r="B32" s="349"/>
      <c r="C32" s="349"/>
      <c r="D32" s="349"/>
      <c r="E32" s="349"/>
      <c r="F32" s="349"/>
      <c r="G32" s="189"/>
      <c r="H32" s="349"/>
      <c r="I32" s="349"/>
      <c r="J32" s="349"/>
      <c r="K32" s="349"/>
      <c r="L32" s="350"/>
      <c r="M32" s="350"/>
      <c r="N32" s="80"/>
      <c r="R32" s="10" t="s">
        <v>588</v>
      </c>
      <c r="Y32" s="8">
        <f>SUM(Y31:Y31)</f>
        <v>0</v>
      </c>
      <c r="AC32" s="2"/>
      <c r="AD32" s="2"/>
      <c r="AE32" s="15"/>
      <c r="AF32" s="15"/>
    </row>
    <row r="33" spans="1:32" ht="12.75">
      <c r="A33" s="381"/>
      <c r="B33" s="130"/>
      <c r="C33" s="130"/>
      <c r="D33" s="261"/>
      <c r="E33" s="261"/>
      <c r="F33" s="261"/>
      <c r="G33" s="261"/>
      <c r="H33" s="382"/>
      <c r="I33" s="261"/>
      <c r="J33" s="261"/>
      <c r="K33" s="130"/>
      <c r="L33" s="171"/>
      <c r="M33" s="171"/>
      <c r="N33" s="150"/>
      <c r="U33" s="8" t="s">
        <v>310</v>
      </c>
      <c r="Y33" s="8">
        <f>Y29-Y32</f>
        <v>1.2638</v>
      </c>
      <c r="AC33" s="2"/>
      <c r="AD33" s="2"/>
      <c r="AE33" s="15"/>
      <c r="AF33" s="15"/>
    </row>
    <row r="34" spans="1:32" ht="12.75">
      <c r="A34" s="383"/>
      <c r="B34" s="130"/>
      <c r="C34" s="130"/>
      <c r="D34" s="130"/>
      <c r="E34" s="130"/>
      <c r="F34" s="130"/>
      <c r="G34" s="384"/>
      <c r="H34" s="384"/>
      <c r="I34" s="384"/>
      <c r="J34" s="384"/>
      <c r="K34" s="384"/>
      <c r="L34" s="171"/>
      <c r="M34" s="171"/>
      <c r="N34" s="80" t="s">
        <v>539</v>
      </c>
      <c r="U34" s="8"/>
      <c r="Y34" s="8"/>
      <c r="AC34" s="2"/>
      <c r="AD34" s="2"/>
      <c r="AE34" s="15"/>
      <c r="AF34" s="15"/>
    </row>
    <row r="35" spans="1:32" ht="12.75">
      <c r="A35" s="385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94"/>
      <c r="M35" s="350"/>
      <c r="N35" s="191"/>
      <c r="O35" s="57"/>
      <c r="P35" s="57"/>
      <c r="Q35" s="57"/>
      <c r="R35" s="57"/>
      <c r="S35" s="57"/>
      <c r="T35" s="57"/>
      <c r="U35" s="57"/>
      <c r="V35" s="57"/>
      <c r="W35" s="57"/>
      <c r="X35" s="96"/>
      <c r="Y35" s="8"/>
      <c r="AC35" s="2"/>
      <c r="AD35" s="2"/>
      <c r="AE35" s="15"/>
      <c r="AF35" s="15"/>
    </row>
    <row r="36" spans="1:32" ht="12.75">
      <c r="A36" s="388"/>
      <c r="B36" s="223"/>
      <c r="C36" s="223"/>
      <c r="D36" s="223"/>
      <c r="E36" s="223"/>
      <c r="F36" s="352" t="s">
        <v>283</v>
      </c>
      <c r="G36" s="353">
        <f>SUM(G19:G34)</f>
        <v>3.934758364198091</v>
      </c>
      <c r="H36" s="352" t="s">
        <v>748</v>
      </c>
      <c r="I36" s="223"/>
      <c r="J36" s="223"/>
      <c r="K36" s="223"/>
      <c r="L36" s="171"/>
      <c r="M36" s="171"/>
      <c r="N36" s="191"/>
      <c r="U36" s="8"/>
      <c r="Y36" s="8"/>
      <c r="AC36" s="2"/>
      <c r="AD36" s="2"/>
      <c r="AE36" s="15"/>
      <c r="AF36" s="15"/>
    </row>
    <row r="37" spans="1:25" ht="12.75">
      <c r="A37" s="388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171"/>
      <c r="M37" s="171"/>
      <c r="N37" s="150"/>
      <c r="U37" s="8" t="s">
        <v>520</v>
      </c>
      <c r="Y37" s="8">
        <f>Y33+Y19+SUM(Y35:Y36)</f>
        <v>4.1297999999999995</v>
      </c>
    </row>
    <row r="38" spans="1:14" ht="12.75">
      <c r="A38" s="385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50"/>
      <c r="M38" s="350"/>
      <c r="N38" s="150"/>
    </row>
    <row r="39" spans="1:14" ht="12.75">
      <c r="A39" s="385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50"/>
      <c r="M39" s="350"/>
      <c r="N39" s="150"/>
    </row>
    <row r="40" spans="1:14" ht="13.5" thickBot="1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50"/>
      <c r="N40" s="328"/>
    </row>
    <row r="41" spans="1:14" ht="13.5" thickTop="1">
      <c r="A41" s="385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49"/>
      <c r="M41" s="350"/>
      <c r="N41" s="78"/>
    </row>
    <row r="42" spans="1:14" ht="12.75">
      <c r="A42" s="385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49"/>
      <c r="M42" s="350"/>
      <c r="N42" s="78"/>
    </row>
    <row r="43" spans="1:14" ht="12.75">
      <c r="A43" s="170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171"/>
      <c r="N43" s="78"/>
    </row>
    <row r="44" spans="1:14" ht="13.5" thickBot="1">
      <c r="A44" s="389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1"/>
      <c r="N44" s="78"/>
    </row>
    <row r="45" ht="13.5" thickTop="1">
      <c r="N45" s="78"/>
    </row>
    <row r="46" ht="12.75">
      <c r="N46" s="150"/>
    </row>
    <row r="47" ht="12.75">
      <c r="N47" s="150"/>
    </row>
    <row r="48" ht="12.75">
      <c r="N48" s="150"/>
    </row>
    <row r="49" ht="12.75">
      <c r="N49" s="329"/>
    </row>
    <row r="50" ht="12.75">
      <c r="N50" s="78"/>
    </row>
    <row r="51" ht="12.75">
      <c r="N51" s="78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5"/>
    </row>
    <row r="66" ht="18">
      <c r="N66" s="74"/>
    </row>
    <row r="67" ht="18">
      <c r="O67" s="74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115" zoomScaleSheetLayoutView="115" workbookViewId="0" topLeftCell="A43">
      <selection activeCell="F66" sqref="F66"/>
    </sheetView>
  </sheetViews>
  <sheetFormatPr defaultColWidth="9.140625" defaultRowHeight="12.75"/>
  <cols>
    <col min="1" max="1" width="7.57421875" style="0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8" width="9.28125" style="0" bestFit="1" customWidth="1"/>
    <col min="9" max="9" width="10.00390625" style="0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700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0" t="s">
        <v>664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0"/>
      <c r="B4" s="90" t="s">
        <v>807</v>
      </c>
      <c r="C4" s="8"/>
      <c r="D4" s="8"/>
      <c r="E4" s="8"/>
      <c r="F4" s="14"/>
      <c r="G4" s="14"/>
      <c r="H4" s="14"/>
      <c r="I4" s="453" t="str">
        <f>MES!G5</f>
        <v>FEBRUARY-10</v>
      </c>
      <c r="J4" s="14"/>
      <c r="K4" s="14"/>
      <c r="L4" s="14"/>
      <c r="M4" s="14"/>
    </row>
    <row r="5" spans="1:13" ht="18">
      <c r="A5" s="231" t="s">
        <v>701</v>
      </c>
      <c r="B5" s="331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208</v>
      </c>
      <c r="B6" s="332" t="s">
        <v>177</v>
      </c>
      <c r="C6" s="22" t="s">
        <v>25</v>
      </c>
      <c r="D6" s="22" t="s">
        <v>26</v>
      </c>
      <c r="E6" s="22" t="s">
        <v>139</v>
      </c>
      <c r="F6" s="22" t="s">
        <v>90</v>
      </c>
      <c r="G6" s="22" t="s">
        <v>43</v>
      </c>
      <c r="H6" s="445" t="str">
        <f>I4</f>
        <v>FEBRUARY-10</v>
      </c>
      <c r="I6" s="437" t="str">
        <f>NDPL!V5</f>
        <v>JANUARY-10</v>
      </c>
      <c r="J6" s="22" t="s">
        <v>206</v>
      </c>
      <c r="K6" s="22" t="s">
        <v>207</v>
      </c>
      <c r="L6" s="22" t="s">
        <v>197</v>
      </c>
      <c r="M6" s="18"/>
    </row>
    <row r="7" spans="1:13" ht="12.75">
      <c r="A7" s="3"/>
      <c r="B7" s="94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0" t="s">
        <v>702</v>
      </c>
      <c r="D8" s="30"/>
      <c r="E8" s="82" t="s">
        <v>703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3" t="s">
        <v>704</v>
      </c>
      <c r="C9" s="72">
        <v>4902509</v>
      </c>
      <c r="D9" s="64"/>
      <c r="E9" s="64" t="s">
        <v>659</v>
      </c>
      <c r="F9" s="64" t="s">
        <v>753</v>
      </c>
      <c r="G9" s="72">
        <v>1000</v>
      </c>
      <c r="H9" s="64">
        <v>89337</v>
      </c>
      <c r="I9" s="64">
        <v>88854</v>
      </c>
      <c r="J9" s="64">
        <f>H9-I9</f>
        <v>483</v>
      </c>
      <c r="K9" s="30">
        <f>G9*J9</f>
        <v>483000</v>
      </c>
      <c r="L9" s="70">
        <f>IF(F9="kvarh (lag) ",K9/1000000,K9/1000)</f>
        <v>0.483</v>
      </c>
      <c r="M9" s="70"/>
    </row>
    <row r="10" spans="1:13" ht="12.75">
      <c r="A10" s="30">
        <v>2</v>
      </c>
      <c r="B10" s="63" t="s">
        <v>705</v>
      </c>
      <c r="C10" s="72">
        <v>4902510</v>
      </c>
      <c r="D10" s="64"/>
      <c r="E10" s="64" t="s">
        <v>659</v>
      </c>
      <c r="F10" s="64" t="s">
        <v>753</v>
      </c>
      <c r="G10" s="72">
        <v>1000</v>
      </c>
      <c r="H10" s="64">
        <v>92714</v>
      </c>
      <c r="I10" s="64">
        <v>92301</v>
      </c>
      <c r="J10" s="64">
        <f>H10-I10</f>
        <v>413</v>
      </c>
      <c r="K10" s="30">
        <f>G10*J10</f>
        <v>413000</v>
      </c>
      <c r="L10" s="70">
        <f>IF(F10="kvarh (lag) ",K10/1000000,K10/1000)</f>
        <v>0.413</v>
      </c>
      <c r="M10" s="70"/>
    </row>
    <row r="11" spans="1:13" ht="12.75">
      <c r="A11" s="30"/>
      <c r="B11" s="63"/>
      <c r="C11" s="72"/>
      <c r="D11" s="64"/>
      <c r="E11" s="64"/>
      <c r="F11" s="64"/>
      <c r="G11" s="64"/>
      <c r="H11" s="64"/>
      <c r="I11" s="64"/>
      <c r="J11" s="84" t="s">
        <v>706</v>
      </c>
      <c r="K11" s="82" t="s">
        <v>703</v>
      </c>
      <c r="L11" s="99">
        <f>SUM(L9:L10)</f>
        <v>0.8959999999999999</v>
      </c>
      <c r="M11" s="70"/>
    </row>
    <row r="12" spans="1:13" ht="12.75">
      <c r="A12" s="30"/>
      <c r="B12" s="94" t="s">
        <v>96</v>
      </c>
      <c r="C12" s="72"/>
      <c r="D12" s="64"/>
      <c r="E12" s="64"/>
      <c r="F12" s="64"/>
      <c r="G12" s="64"/>
      <c r="H12" s="64"/>
      <c r="I12" s="64"/>
      <c r="M12" s="70"/>
    </row>
    <row r="13" spans="3:13" ht="12.75">
      <c r="C13" s="330" t="s">
        <v>702</v>
      </c>
      <c r="D13" s="30"/>
      <c r="E13" s="82" t="s">
        <v>707</v>
      </c>
      <c r="F13" s="30"/>
      <c r="G13" s="30"/>
      <c r="H13" s="30"/>
      <c r="I13" s="30"/>
      <c r="J13" s="30"/>
      <c r="K13" s="30"/>
      <c r="L13" s="30"/>
      <c r="M13" s="70"/>
    </row>
    <row r="14" spans="1:13" ht="12.75">
      <c r="A14" s="30">
        <v>3</v>
      </c>
      <c r="B14" s="63" t="s">
        <v>704</v>
      </c>
      <c r="C14" s="72">
        <v>4902509</v>
      </c>
      <c r="D14" s="64"/>
      <c r="E14" s="64" t="s">
        <v>659</v>
      </c>
      <c r="F14" s="64" t="s">
        <v>753</v>
      </c>
      <c r="G14" s="72">
        <v>1000</v>
      </c>
      <c r="H14" s="64">
        <v>22369</v>
      </c>
      <c r="I14" s="64">
        <v>20404</v>
      </c>
      <c r="J14" s="64">
        <f>H14-I14</f>
        <v>1965</v>
      </c>
      <c r="K14" s="30">
        <f>G14*J14</f>
        <v>1965000</v>
      </c>
      <c r="L14" s="70">
        <f>IF(F14="kvarh (lag) ",K14/1000000,K14/1000)</f>
        <v>1.965</v>
      </c>
      <c r="M14" s="70"/>
    </row>
    <row r="15" spans="1:13" ht="12.75">
      <c r="A15" s="30">
        <v>4</v>
      </c>
      <c r="B15" s="63" t="s">
        <v>705</v>
      </c>
      <c r="C15" s="72">
        <v>4902510</v>
      </c>
      <c r="D15" s="64"/>
      <c r="E15" s="64" t="s">
        <v>659</v>
      </c>
      <c r="F15" s="64" t="s">
        <v>753</v>
      </c>
      <c r="G15" s="72">
        <v>1000</v>
      </c>
      <c r="H15" s="64">
        <v>24506</v>
      </c>
      <c r="I15" s="64">
        <v>22381</v>
      </c>
      <c r="J15" s="64">
        <f>H15-I15</f>
        <v>2125</v>
      </c>
      <c r="K15" s="30">
        <f>G15*J15</f>
        <v>2125000</v>
      </c>
      <c r="L15" s="70">
        <f>IF(F15="kvarh (lag) ",K15/1000000,K15/1000)</f>
        <v>2.125</v>
      </c>
      <c r="M15" s="70"/>
    </row>
    <row r="16" spans="1:13" ht="12.75">
      <c r="A16" s="30"/>
      <c r="B16" s="63"/>
      <c r="C16" s="72"/>
      <c r="D16" s="64"/>
      <c r="E16" s="64"/>
      <c r="F16" s="64"/>
      <c r="G16" s="64"/>
      <c r="H16" s="64"/>
      <c r="I16" s="64"/>
      <c r="J16" s="84" t="s">
        <v>708</v>
      </c>
      <c r="K16" s="82" t="s">
        <v>707</v>
      </c>
      <c r="L16" s="99">
        <f>SUM(L14:L15)</f>
        <v>4.09</v>
      </c>
      <c r="M16" s="70"/>
    </row>
    <row r="17" spans="1:13" ht="12.75">
      <c r="A17" s="30"/>
      <c r="B17" s="63"/>
      <c r="C17" s="72"/>
      <c r="D17" s="64"/>
      <c r="E17" s="64"/>
      <c r="F17" s="64"/>
      <c r="G17" s="64"/>
      <c r="H17" s="64"/>
      <c r="I17" s="64"/>
      <c r="J17" s="84"/>
      <c r="K17" s="82"/>
      <c r="L17" s="99"/>
      <c r="M17" s="70"/>
    </row>
    <row r="18" spans="1:13" ht="12.75">
      <c r="A18" s="30"/>
      <c r="C18" s="72"/>
      <c r="D18" s="64"/>
      <c r="E18" s="64"/>
      <c r="F18" s="64"/>
      <c r="G18" s="64"/>
      <c r="H18" s="64"/>
      <c r="I18" s="64"/>
      <c r="J18" s="84" t="s">
        <v>709</v>
      </c>
      <c r="K18" s="82"/>
      <c r="L18" s="99">
        <f>L11-L16</f>
        <v>-3.194</v>
      </c>
      <c r="M18" s="70"/>
    </row>
    <row r="19" spans="1:13" ht="12.75">
      <c r="A19" s="30"/>
      <c r="B19" s="208" t="s">
        <v>710</v>
      </c>
      <c r="C19" s="72"/>
      <c r="D19" s="64"/>
      <c r="E19" s="64"/>
      <c r="F19" s="64"/>
      <c r="G19" s="64"/>
      <c r="H19" s="64"/>
      <c r="I19" s="64"/>
      <c r="J19" s="84"/>
      <c r="K19" s="82"/>
      <c r="L19" s="99"/>
      <c r="M19" s="70"/>
    </row>
    <row r="20" spans="3:13" ht="12.75">
      <c r="C20" s="330" t="s">
        <v>711</v>
      </c>
      <c r="D20" s="64"/>
      <c r="E20" s="82" t="s">
        <v>703</v>
      </c>
      <c r="F20" s="69" t="s">
        <v>712</v>
      </c>
      <c r="G20" s="64"/>
      <c r="H20" s="64"/>
      <c r="I20" s="64"/>
      <c r="J20" s="64"/>
      <c r="K20" s="30"/>
      <c r="L20" s="70"/>
      <c r="M20" s="70"/>
    </row>
    <row r="21" spans="1:13" s="15" customFormat="1" ht="12.75">
      <c r="A21" s="30">
        <v>5</v>
      </c>
      <c r="B21" s="63" t="s">
        <v>704</v>
      </c>
      <c r="C21" s="72">
        <v>4902497</v>
      </c>
      <c r="D21" s="64"/>
      <c r="E21" s="64" t="s">
        <v>659</v>
      </c>
      <c r="F21" s="64" t="s">
        <v>753</v>
      </c>
      <c r="G21" s="72">
        <v>2000</v>
      </c>
      <c r="H21" s="64">
        <v>58576</v>
      </c>
      <c r="I21" s="64">
        <v>54481</v>
      </c>
      <c r="J21" s="64">
        <f>H21-I21</f>
        <v>4095</v>
      </c>
      <c r="K21" s="30">
        <f>G21*J21</f>
        <v>8190000</v>
      </c>
      <c r="L21" s="70">
        <f>IF(F21="kvarh (lag) ",K21/1000000,K21/1000)</f>
        <v>8.19</v>
      </c>
      <c r="M21" s="439"/>
    </row>
    <row r="22" spans="1:13" ht="12.75">
      <c r="A22" s="30">
        <v>6</v>
      </c>
      <c r="B22" s="63" t="s">
        <v>705</v>
      </c>
      <c r="C22" s="72">
        <v>4902498</v>
      </c>
      <c r="D22" s="64"/>
      <c r="E22" s="64" t="s">
        <v>659</v>
      </c>
      <c r="F22" s="64" t="s">
        <v>753</v>
      </c>
      <c r="G22" s="72">
        <v>1000</v>
      </c>
      <c r="H22" s="64">
        <v>81799</v>
      </c>
      <c r="I22" s="64">
        <v>81221</v>
      </c>
      <c r="J22" s="64">
        <f>H22-I22</f>
        <v>578</v>
      </c>
      <c r="K22" s="30">
        <f>G22*J22</f>
        <v>578000</v>
      </c>
      <c r="L22" s="70">
        <f>IF(F22="kvarh (lag) ",K22/1000000,K22/1000)</f>
        <v>0.578</v>
      </c>
      <c r="M22" s="70"/>
    </row>
    <row r="23" spans="1:13" ht="12.75">
      <c r="A23" s="30"/>
      <c r="B23" s="63"/>
      <c r="C23" s="72"/>
      <c r="D23" s="64"/>
      <c r="E23" s="64"/>
      <c r="F23" s="64"/>
      <c r="G23" s="64"/>
      <c r="H23" s="64"/>
      <c r="I23" s="64"/>
      <c r="J23" s="84" t="s">
        <v>713</v>
      </c>
      <c r="K23" s="82" t="s">
        <v>703</v>
      </c>
      <c r="L23" s="99">
        <f>SUM(L21:L22)</f>
        <v>8.767999999999999</v>
      </c>
      <c r="M23" s="70"/>
    </row>
    <row r="24" spans="1:13" ht="12.75">
      <c r="A24" s="30"/>
      <c r="B24" s="208" t="s">
        <v>710</v>
      </c>
      <c r="C24" s="72"/>
      <c r="D24" s="64"/>
      <c r="E24" s="64"/>
      <c r="F24" s="64"/>
      <c r="G24" s="64"/>
      <c r="H24" s="64"/>
      <c r="I24" s="64"/>
      <c r="J24" s="84"/>
      <c r="K24" s="82"/>
      <c r="L24" s="99"/>
      <c r="M24" s="70"/>
    </row>
    <row r="25" spans="3:13" ht="12.75">
      <c r="C25" s="330" t="s">
        <v>711</v>
      </c>
      <c r="D25" s="64"/>
      <c r="E25" s="82" t="s">
        <v>707</v>
      </c>
      <c r="F25" s="69" t="s">
        <v>712</v>
      </c>
      <c r="H25" s="64"/>
      <c r="I25" s="64"/>
      <c r="J25" s="64"/>
      <c r="K25" s="30"/>
      <c r="L25" s="70"/>
      <c r="M25" s="70"/>
    </row>
    <row r="26" spans="1:13" s="15" customFormat="1" ht="12.75">
      <c r="A26" s="30">
        <v>7</v>
      </c>
      <c r="B26" s="63" t="s">
        <v>704</v>
      </c>
      <c r="C26" s="72">
        <v>4902497</v>
      </c>
      <c r="D26" s="64"/>
      <c r="E26" s="64" t="s">
        <v>659</v>
      </c>
      <c r="F26" s="64" t="s">
        <v>753</v>
      </c>
      <c r="G26" s="72">
        <v>2000</v>
      </c>
      <c r="H26" s="64">
        <v>32904</v>
      </c>
      <c r="I26" s="64">
        <v>32824</v>
      </c>
      <c r="J26" s="64">
        <f>H26-I26</f>
        <v>80</v>
      </c>
      <c r="K26" s="30">
        <f>G26*J26</f>
        <v>160000</v>
      </c>
      <c r="L26" s="70">
        <f>IF(F26="kvarh (lag) ",K26/1000000,K26/1000)</f>
        <v>0.16</v>
      </c>
      <c r="M26" s="439"/>
    </row>
    <row r="27" spans="1:13" ht="12.75">
      <c r="A27" s="30">
        <v>8</v>
      </c>
      <c r="B27" s="63" t="s">
        <v>705</v>
      </c>
      <c r="C27" s="72">
        <v>4902498</v>
      </c>
      <c r="D27" s="64"/>
      <c r="E27" s="64" t="s">
        <v>659</v>
      </c>
      <c r="F27" s="64" t="s">
        <v>753</v>
      </c>
      <c r="G27" s="72">
        <v>1000</v>
      </c>
      <c r="H27" s="64">
        <v>34230</v>
      </c>
      <c r="I27" s="64">
        <v>33192</v>
      </c>
      <c r="J27" s="64">
        <f>H27-I27</f>
        <v>1038</v>
      </c>
      <c r="K27" s="30">
        <f>G27*J27</f>
        <v>1038000</v>
      </c>
      <c r="L27" s="70">
        <f>IF(F27="kvarh (lag) ",K27/1000000,K27/1000)</f>
        <v>1.038</v>
      </c>
      <c r="M27" s="70"/>
    </row>
    <row r="28" spans="1:13" ht="12.75">
      <c r="A28" s="30"/>
      <c r="B28" s="63"/>
      <c r="C28" s="72"/>
      <c r="D28" s="64"/>
      <c r="E28" s="64"/>
      <c r="F28" s="64"/>
      <c r="G28" s="64"/>
      <c r="H28" s="64"/>
      <c r="I28" s="64"/>
      <c r="J28" s="84" t="s">
        <v>714</v>
      </c>
      <c r="K28" s="82" t="s">
        <v>707</v>
      </c>
      <c r="L28" s="99">
        <f>SUM(L26:L27)</f>
        <v>1.198</v>
      </c>
      <c r="M28" s="70"/>
    </row>
    <row r="29" spans="1:13" ht="12.75">
      <c r="A29" s="30"/>
      <c r="B29" s="208"/>
      <c r="C29" s="72"/>
      <c r="D29" s="64"/>
      <c r="E29" s="64"/>
      <c r="F29" s="64"/>
      <c r="G29" s="64"/>
      <c r="H29" s="64"/>
      <c r="I29" s="64"/>
      <c r="J29" s="84"/>
      <c r="K29" s="82"/>
      <c r="L29" s="99"/>
      <c r="M29" s="70"/>
    </row>
    <row r="30" spans="1:13" ht="12.75">
      <c r="A30" s="30"/>
      <c r="B30" s="63"/>
      <c r="C30" s="72"/>
      <c r="D30" s="64"/>
      <c r="E30" s="64"/>
      <c r="F30" s="64"/>
      <c r="G30" s="64"/>
      <c r="H30" s="64"/>
      <c r="I30" s="64"/>
      <c r="J30" s="84"/>
      <c r="K30" s="82"/>
      <c r="L30" s="99"/>
      <c r="M30" s="70"/>
    </row>
    <row r="31" spans="1:13" ht="12.75">
      <c r="A31" s="30"/>
      <c r="B31" s="63"/>
      <c r="C31" s="72"/>
      <c r="D31" s="64"/>
      <c r="E31" s="64"/>
      <c r="F31" s="64"/>
      <c r="G31" s="64"/>
      <c r="H31" s="64"/>
      <c r="I31" s="64"/>
      <c r="J31" s="84" t="s">
        <v>715</v>
      </c>
      <c r="K31" s="82"/>
      <c r="L31" s="99">
        <f>L23-L28</f>
        <v>7.5699999999999985</v>
      </c>
      <c r="M31" s="70"/>
    </row>
    <row r="32" spans="1:13" ht="12.75">
      <c r="A32" s="30"/>
      <c r="B32" s="208" t="s">
        <v>45</v>
      </c>
      <c r="C32" s="72"/>
      <c r="D32" s="64"/>
      <c r="E32" s="64"/>
      <c r="F32" s="64"/>
      <c r="G32" s="64"/>
      <c r="H32" s="64"/>
      <c r="I32" s="64"/>
      <c r="J32" s="84"/>
      <c r="K32" s="82"/>
      <c r="L32" s="99"/>
      <c r="M32" s="70"/>
    </row>
    <row r="33" spans="3:13" ht="12.75">
      <c r="C33" s="330" t="s">
        <v>716</v>
      </c>
      <c r="D33" s="64"/>
      <c r="E33" s="82" t="s">
        <v>703</v>
      </c>
      <c r="F33" s="333" t="s">
        <v>717</v>
      </c>
      <c r="G33" s="64"/>
      <c r="H33" s="64"/>
      <c r="I33" s="64"/>
      <c r="J33" s="64"/>
      <c r="K33" s="30"/>
      <c r="L33" s="70"/>
      <c r="M33" s="70"/>
    </row>
    <row r="34" spans="1:13" ht="12.75">
      <c r="A34" s="30">
        <v>9</v>
      </c>
      <c r="B34" s="63" t="s">
        <v>704</v>
      </c>
      <c r="C34" s="72">
        <v>4902505</v>
      </c>
      <c r="D34" s="64"/>
      <c r="E34" s="64" t="s">
        <v>659</v>
      </c>
      <c r="F34" s="64" t="s">
        <v>753</v>
      </c>
      <c r="G34" s="72">
        <v>1000</v>
      </c>
      <c r="H34" s="64">
        <v>99255</v>
      </c>
      <c r="I34" s="64">
        <v>98813</v>
      </c>
      <c r="J34" s="64">
        <f>H34-I34</f>
        <v>442</v>
      </c>
      <c r="K34" s="30">
        <f>G34*J34</f>
        <v>442000</v>
      </c>
      <c r="L34" s="70">
        <f>IF(F34="kvarh (lag) ",K34/1000000,K34/1000)</f>
        <v>0.442</v>
      </c>
      <c r="M34" s="70"/>
    </row>
    <row r="35" spans="1:13" ht="12.75">
      <c r="A35" s="30">
        <v>10</v>
      </c>
      <c r="B35" s="63" t="s">
        <v>705</v>
      </c>
      <c r="C35" s="72">
        <v>4902506</v>
      </c>
      <c r="D35" s="64"/>
      <c r="E35" s="64" t="s">
        <v>659</v>
      </c>
      <c r="F35" s="64" t="s">
        <v>753</v>
      </c>
      <c r="G35" s="72">
        <v>1000</v>
      </c>
      <c r="H35" s="64">
        <v>10387</v>
      </c>
      <c r="I35" s="64">
        <v>10356</v>
      </c>
      <c r="J35" s="64">
        <f>H35-I35</f>
        <v>31</v>
      </c>
      <c r="K35" s="30">
        <f>G35*J35</f>
        <v>31000</v>
      </c>
      <c r="L35" s="70">
        <f>IF(F35="kvarh (lag) ",K35/1000000,K35/1000)</f>
        <v>0.031</v>
      </c>
      <c r="M35" s="70"/>
    </row>
    <row r="36" spans="1:13" ht="12.75">
      <c r="A36" s="30"/>
      <c r="B36" s="208"/>
      <c r="C36" s="72"/>
      <c r="D36" s="64"/>
      <c r="E36" s="64"/>
      <c r="F36" s="64"/>
      <c r="G36" s="64"/>
      <c r="H36" s="64"/>
      <c r="I36" s="64"/>
      <c r="J36" s="84" t="s">
        <v>718</v>
      </c>
      <c r="K36" s="82" t="s">
        <v>703</v>
      </c>
      <c r="L36" s="99">
        <f>SUM(L34:L35)</f>
        <v>0.473</v>
      </c>
      <c r="M36" s="70"/>
    </row>
    <row r="37" spans="1:13" ht="12.75">
      <c r="A37" s="30"/>
      <c r="B37" s="208" t="s">
        <v>45</v>
      </c>
      <c r="C37" s="72"/>
      <c r="D37" s="64"/>
      <c r="E37" s="64"/>
      <c r="F37" s="64"/>
      <c r="G37" s="64"/>
      <c r="H37" s="64"/>
      <c r="I37" s="64"/>
      <c r="J37" s="84"/>
      <c r="K37" s="82"/>
      <c r="L37" s="99"/>
      <c r="M37" s="70"/>
    </row>
    <row r="38" spans="3:13" ht="12.75">
      <c r="C38" s="330" t="s">
        <v>716</v>
      </c>
      <c r="D38" s="64"/>
      <c r="E38" s="82" t="s">
        <v>707</v>
      </c>
      <c r="F38" s="333" t="s">
        <v>717</v>
      </c>
      <c r="G38" s="64"/>
      <c r="H38" s="64"/>
      <c r="I38" s="64"/>
      <c r="J38" s="64"/>
      <c r="K38" s="30"/>
      <c r="L38" s="70"/>
      <c r="M38" s="70"/>
    </row>
    <row r="39" spans="1:13" ht="12.75">
      <c r="A39" s="30">
        <v>11</v>
      </c>
      <c r="B39" s="63" t="s">
        <v>704</v>
      </c>
      <c r="C39" s="72">
        <v>4902505</v>
      </c>
      <c r="D39" s="64"/>
      <c r="E39" s="64" t="s">
        <v>659</v>
      </c>
      <c r="F39" s="64" t="s">
        <v>753</v>
      </c>
      <c r="G39" s="72">
        <v>1000</v>
      </c>
      <c r="H39" s="30">
        <v>18010</v>
      </c>
      <c r="I39" s="30">
        <v>17315</v>
      </c>
      <c r="J39" s="64">
        <f>H39-I39</f>
        <v>695</v>
      </c>
      <c r="K39" s="30">
        <f>G39*J39</f>
        <v>695000</v>
      </c>
      <c r="L39" s="70">
        <f>IF(F39="kvarh (lag) ",K39/1000000,K39/1000)</f>
        <v>0.695</v>
      </c>
      <c r="M39" s="70"/>
    </row>
    <row r="40" spans="1:13" ht="12.75">
      <c r="A40" s="30">
        <v>12</v>
      </c>
      <c r="B40" s="63" t="s">
        <v>705</v>
      </c>
      <c r="C40" s="72">
        <v>4902506</v>
      </c>
      <c r="D40" s="64"/>
      <c r="E40" s="64" t="s">
        <v>659</v>
      </c>
      <c r="F40" s="64" t="s">
        <v>753</v>
      </c>
      <c r="G40" s="72">
        <v>1000</v>
      </c>
      <c r="H40" s="30">
        <v>299830</v>
      </c>
      <c r="I40" s="30">
        <v>292487</v>
      </c>
      <c r="J40" s="64">
        <f>H40-I40</f>
        <v>7343</v>
      </c>
      <c r="K40" s="30">
        <f>G40*J40</f>
        <v>7343000</v>
      </c>
      <c r="L40" s="70">
        <f>IF(F40="kvarh (lag) ",K40/1000000,K40/1000)</f>
        <v>7.343</v>
      </c>
      <c r="M40" s="70"/>
    </row>
    <row r="41" spans="1:13" ht="12.75">
      <c r="A41" s="30"/>
      <c r="B41" s="208"/>
      <c r="C41" s="72"/>
      <c r="D41" s="64"/>
      <c r="E41" s="64"/>
      <c r="F41" s="64"/>
      <c r="G41" s="64"/>
      <c r="H41" s="64"/>
      <c r="I41" s="64"/>
      <c r="J41" s="84" t="s">
        <v>719</v>
      </c>
      <c r="K41" s="82" t="s">
        <v>707</v>
      </c>
      <c r="L41" s="99">
        <f>SUM(L39:L40)</f>
        <v>8.038</v>
      </c>
      <c r="M41" s="70"/>
    </row>
    <row r="42" spans="1:13" ht="12.75">
      <c r="A42" s="30"/>
      <c r="B42" s="208"/>
      <c r="C42" s="72"/>
      <c r="D42" s="64"/>
      <c r="E42" s="64"/>
      <c r="F42" s="64"/>
      <c r="G42" s="64"/>
      <c r="H42" s="64"/>
      <c r="I42" s="30"/>
      <c r="J42" s="84"/>
      <c r="K42" s="30"/>
      <c r="L42" s="99"/>
      <c r="M42" s="70"/>
    </row>
    <row r="43" spans="10:12" ht="12.75">
      <c r="J43" s="84" t="s">
        <v>720</v>
      </c>
      <c r="L43" s="334">
        <f>L36-L41</f>
        <v>-7.565</v>
      </c>
    </row>
    <row r="45" spans="9:12" ht="12.75">
      <c r="I45" s="84" t="s">
        <v>721</v>
      </c>
      <c r="K45" s="84"/>
      <c r="L45" s="335">
        <f>L18+L31+L43</f>
        <v>-3.189000000000002</v>
      </c>
    </row>
    <row r="47" spans="9:12" ht="12.75">
      <c r="I47" s="84"/>
      <c r="K47" s="84"/>
      <c r="L47" s="335"/>
    </row>
    <row r="49" spans="1:10" ht="12.75">
      <c r="A49" s="336" t="s">
        <v>722</v>
      </c>
      <c r="B49" s="330" t="s">
        <v>723</v>
      </c>
      <c r="H49" s="15" t="s">
        <v>724</v>
      </c>
      <c r="I49">
        <f>NDPL!$Y$8</f>
        <v>0</v>
      </c>
      <c r="J49" s="13" t="s">
        <v>555</v>
      </c>
    </row>
    <row r="50" spans="8:10" ht="12.75">
      <c r="H50" s="15" t="s">
        <v>725</v>
      </c>
      <c r="I50">
        <f>BRPL!$Y$16</f>
        <v>0.3931</v>
      </c>
      <c r="J50" s="13" t="s">
        <v>555</v>
      </c>
    </row>
    <row r="51" spans="8:10" ht="12.75">
      <c r="H51" s="15" t="s">
        <v>726</v>
      </c>
      <c r="I51">
        <f>BYPL!$Y$30</f>
        <v>11.663600000000002</v>
      </c>
      <c r="J51" s="13" t="s">
        <v>555</v>
      </c>
    </row>
    <row r="52" spans="8:10" ht="12.75">
      <c r="H52" s="15" t="s">
        <v>727</v>
      </c>
      <c r="I52">
        <f>NDMC!$Y$31</f>
        <v>8.437800000000001</v>
      </c>
      <c r="J52" s="13" t="s">
        <v>555</v>
      </c>
    </row>
    <row r="53" spans="8:10" ht="12.75">
      <c r="H53" s="15" t="s">
        <v>728</v>
      </c>
      <c r="J53" s="13" t="s">
        <v>555</v>
      </c>
    </row>
    <row r="54" spans="8:10" ht="12.75">
      <c r="H54" s="13" t="s">
        <v>729</v>
      </c>
      <c r="I54" s="13">
        <f>SUM(I49:I53)</f>
        <v>20.494500000000002</v>
      </c>
      <c r="J54" s="13" t="s">
        <v>555</v>
      </c>
    </row>
    <row r="56" spans="1:10" ht="12.75">
      <c r="A56" s="330" t="s">
        <v>730</v>
      </c>
      <c r="B56" s="13"/>
      <c r="C56" s="13"/>
      <c r="D56" s="13"/>
      <c r="E56" s="13"/>
      <c r="F56" s="13"/>
      <c r="G56" s="13"/>
      <c r="H56" s="13"/>
      <c r="I56" s="337">
        <f>I54+L45</f>
        <v>17.305500000000002</v>
      </c>
      <c r="J56" s="13" t="s">
        <v>555</v>
      </c>
    </row>
    <row r="57" spans="1:10" ht="12.75">
      <c r="A57" s="338"/>
      <c r="B57" s="330"/>
      <c r="C57" s="13"/>
      <c r="D57" s="13"/>
      <c r="E57" s="13"/>
      <c r="F57" s="13"/>
      <c r="G57" s="13"/>
      <c r="H57" s="13"/>
      <c r="I57" s="339"/>
      <c r="J57" s="13"/>
    </row>
    <row r="58" spans="1:10" ht="12.75">
      <c r="A58" s="336" t="s">
        <v>731</v>
      </c>
      <c r="B58" s="330" t="s">
        <v>732</v>
      </c>
      <c r="C58" s="13"/>
      <c r="D58" s="13"/>
      <c r="E58" s="13"/>
      <c r="F58" s="13"/>
      <c r="G58" s="13"/>
      <c r="H58" s="13"/>
      <c r="I58" s="339"/>
      <c r="J58" s="13"/>
    </row>
    <row r="59" spans="1:12" ht="12.75">
      <c r="A59" s="336"/>
      <c r="B59" s="330"/>
      <c r="C59" s="13"/>
      <c r="D59" s="13"/>
      <c r="E59" s="13"/>
      <c r="F59" s="13"/>
      <c r="G59" s="13"/>
      <c r="H59" s="13"/>
      <c r="I59" s="339"/>
      <c r="J59" s="13"/>
      <c r="L59" s="24"/>
    </row>
    <row r="60" spans="1:12" ht="12.75">
      <c r="A60" s="1" t="s">
        <v>315</v>
      </c>
      <c r="B60" t="s">
        <v>733</v>
      </c>
      <c r="C60" s="5" t="s">
        <v>734</v>
      </c>
      <c r="D60" s="2" t="s">
        <v>735</v>
      </c>
      <c r="E60" s="2"/>
      <c r="F60" s="2"/>
      <c r="G60" s="458">
        <v>31.412978485189395</v>
      </c>
      <c r="H60" s="2" t="s">
        <v>222</v>
      </c>
      <c r="I60">
        <f>($I$56*G60)/100</f>
        <v>5.436172991754452</v>
      </c>
      <c r="J60" s="13" t="s">
        <v>555</v>
      </c>
      <c r="L60" s="24"/>
    </row>
    <row r="61" spans="1:12" ht="12.75">
      <c r="A61" s="1" t="s">
        <v>736</v>
      </c>
      <c r="B61" t="s">
        <v>737</v>
      </c>
      <c r="C61" s="5" t="s">
        <v>734</v>
      </c>
      <c r="D61" s="2"/>
      <c r="E61" s="2"/>
      <c r="F61" s="2"/>
      <c r="G61" s="458">
        <v>39.642489535745646</v>
      </c>
      <c r="H61" s="2" t="s">
        <v>222</v>
      </c>
      <c r="I61">
        <f>($I$56*G61)/100</f>
        <v>6.860331026608463</v>
      </c>
      <c r="J61" s="13" t="s">
        <v>555</v>
      </c>
      <c r="L61" s="24"/>
    </row>
    <row r="62" spans="1:12" ht="12.75">
      <c r="A62" s="1" t="s">
        <v>738</v>
      </c>
      <c r="B62" t="s">
        <v>739</v>
      </c>
      <c r="C62" s="5" t="s">
        <v>734</v>
      </c>
      <c r="D62" s="2"/>
      <c r="E62" s="2"/>
      <c r="F62" s="2"/>
      <c r="G62" s="458">
        <v>22.844058007542586</v>
      </c>
      <c r="H62" s="2" t="s">
        <v>222</v>
      </c>
      <c r="I62">
        <f>($I$56*G62)/100</f>
        <v>3.9532784584952827</v>
      </c>
      <c r="J62" s="13" t="s">
        <v>555</v>
      </c>
      <c r="L62" s="24"/>
    </row>
    <row r="63" spans="1:12" ht="12.75">
      <c r="A63" s="1" t="s">
        <v>740</v>
      </c>
      <c r="B63" t="s">
        <v>741</v>
      </c>
      <c r="C63" s="5" t="s">
        <v>734</v>
      </c>
      <c r="D63" s="2"/>
      <c r="E63" s="2"/>
      <c r="F63" s="2"/>
      <c r="G63" s="458">
        <v>4.97342398277943</v>
      </c>
      <c r="H63" s="2" t="s">
        <v>222</v>
      </c>
      <c r="I63">
        <f>($I$56*G63)/100</f>
        <v>0.8606758873398944</v>
      </c>
      <c r="J63" s="13" t="s">
        <v>555</v>
      </c>
      <c r="L63" s="24"/>
    </row>
    <row r="64" spans="1:12" ht="12.75">
      <c r="A64" s="1" t="s">
        <v>742</v>
      </c>
      <c r="B64" t="s">
        <v>743</v>
      </c>
      <c r="C64" s="5" t="s">
        <v>734</v>
      </c>
      <c r="D64" s="2"/>
      <c r="E64" s="2"/>
      <c r="F64" s="2"/>
      <c r="G64" s="458">
        <v>1.1270499887429322</v>
      </c>
      <c r="H64" s="2" t="s">
        <v>222</v>
      </c>
      <c r="I64">
        <f>($I$56*G64)/100</f>
        <v>0.19504163580190817</v>
      </c>
      <c r="J64" s="13" t="s">
        <v>555</v>
      </c>
      <c r="L64" s="24"/>
    </row>
    <row r="65" spans="6:12" ht="12.75">
      <c r="F65" s="340"/>
      <c r="J65" s="45"/>
      <c r="L65" s="24"/>
    </row>
    <row r="66" spans="1:12" ht="12.75">
      <c r="A66" s="10" t="s">
        <v>821</v>
      </c>
      <c r="F66" s="340"/>
      <c r="J66" s="45"/>
      <c r="L66" s="24"/>
    </row>
    <row r="67" spans="6:12" ht="12.75">
      <c r="F67" s="340"/>
      <c r="J67" s="45"/>
      <c r="L67" s="24"/>
    </row>
    <row r="68" ht="12.75">
      <c r="L68" s="129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60" zoomScaleNormal="60" workbookViewId="0" topLeftCell="A4">
      <selection activeCell="I36" sqref="I36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398"/>
      <c r="B1" s="399"/>
      <c r="C1" s="399"/>
      <c r="D1" s="399"/>
      <c r="E1" s="399"/>
      <c r="F1" s="399"/>
      <c r="G1" s="399"/>
      <c r="H1" s="399"/>
      <c r="I1" s="400"/>
    </row>
    <row r="2" spans="1:9" ht="26.25">
      <c r="A2" s="401" t="s">
        <v>760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1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1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1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02"/>
      <c r="B6" s="24"/>
      <c r="C6" s="24"/>
      <c r="D6" s="24"/>
      <c r="E6" s="24"/>
      <c r="F6" s="24"/>
      <c r="G6" s="24"/>
      <c r="H6" s="24"/>
      <c r="I6" s="32"/>
    </row>
    <row r="7" spans="1:9" ht="18">
      <c r="A7" s="413" t="s">
        <v>761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13"/>
      <c r="B8" s="25"/>
      <c r="C8" s="24"/>
      <c r="D8" s="24"/>
      <c r="E8" s="24"/>
      <c r="F8" s="24"/>
      <c r="G8" s="24"/>
      <c r="H8" s="24"/>
      <c r="I8" s="32"/>
    </row>
    <row r="9" spans="1:9" ht="26.25">
      <c r="A9" s="401"/>
      <c r="B9" s="436" t="s">
        <v>819</v>
      </c>
      <c r="C9" s="24"/>
      <c r="D9" s="24"/>
      <c r="E9" s="24"/>
      <c r="F9" s="24"/>
      <c r="G9" s="24"/>
      <c r="H9" s="24"/>
      <c r="I9" s="32"/>
    </row>
    <row r="10" spans="1:9" ht="25.5">
      <c r="A10" s="402"/>
      <c r="B10" s="405"/>
      <c r="C10" s="24"/>
      <c r="D10" s="24"/>
      <c r="E10" s="24"/>
      <c r="F10" s="24"/>
      <c r="G10" s="24"/>
      <c r="H10" s="406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07"/>
      <c r="I11" s="32"/>
    </row>
    <row r="12" spans="1:9" ht="26.25">
      <c r="A12" s="31"/>
      <c r="B12" s="408" t="s">
        <v>762</v>
      </c>
      <c r="C12" s="24"/>
      <c r="D12" s="24"/>
      <c r="E12" s="24"/>
      <c r="F12" s="24"/>
      <c r="G12" s="24"/>
      <c r="H12" s="407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07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07"/>
      <c r="I14" s="32"/>
    </row>
    <row r="15" spans="1:9" ht="15.75">
      <c r="A15" s="409">
        <v>1</v>
      </c>
      <c r="B15" s="405" t="s">
        <v>763</v>
      </c>
      <c r="C15" s="410"/>
      <c r="D15" s="410"/>
      <c r="E15" s="410"/>
      <c r="F15" s="410"/>
      <c r="G15" s="411"/>
      <c r="H15" s="407">
        <f>NDPL!$G$48</f>
        <v>33.93852700824554</v>
      </c>
      <c r="I15" s="32"/>
    </row>
    <row r="16" spans="1:9" ht="15.75">
      <c r="A16" s="409"/>
      <c r="B16" s="405"/>
      <c r="C16" s="410"/>
      <c r="D16" s="410"/>
      <c r="E16" s="410"/>
      <c r="F16" s="410"/>
      <c r="G16" s="411"/>
      <c r="H16" s="407"/>
      <c r="I16" s="32"/>
    </row>
    <row r="17" spans="1:9" ht="15.75">
      <c r="A17" s="409"/>
      <c r="B17" s="405"/>
      <c r="C17" s="410"/>
      <c r="D17" s="410"/>
      <c r="E17" s="410"/>
      <c r="F17" s="410"/>
      <c r="G17" s="405"/>
      <c r="H17" s="407"/>
      <c r="I17" s="32"/>
    </row>
    <row r="18" spans="1:9" ht="15.75">
      <c r="A18" s="409">
        <v>2</v>
      </c>
      <c r="B18" s="405" t="s">
        <v>764</v>
      </c>
      <c r="C18" s="410"/>
      <c r="D18" s="410"/>
      <c r="E18" s="410"/>
      <c r="F18" s="410"/>
      <c r="G18" s="411"/>
      <c r="H18" s="407">
        <f>BRPL!$G$48</f>
        <v>65.05396897339155</v>
      </c>
      <c r="I18" s="32"/>
    </row>
    <row r="19" spans="1:9" ht="15.75">
      <c r="A19" s="409"/>
      <c r="B19" s="405"/>
      <c r="C19" s="410"/>
      <c r="D19" s="410"/>
      <c r="E19" s="410"/>
      <c r="F19" s="410"/>
      <c r="G19" s="411"/>
      <c r="H19" s="407"/>
      <c r="I19" s="32"/>
    </row>
    <row r="20" spans="1:9" ht="15.75">
      <c r="A20" s="409"/>
      <c r="B20" s="405"/>
      <c r="C20" s="410"/>
      <c r="D20" s="410"/>
      <c r="E20" s="410"/>
      <c r="F20" s="410"/>
      <c r="G20" s="405"/>
      <c r="H20" s="407"/>
      <c r="I20" s="32"/>
    </row>
    <row r="21" spans="1:9" ht="15.75">
      <c r="A21" s="409">
        <v>3</v>
      </c>
      <c r="B21" s="405" t="s">
        <v>765</v>
      </c>
      <c r="C21" s="410"/>
      <c r="D21" s="410"/>
      <c r="E21" s="410"/>
      <c r="F21" s="410"/>
      <c r="G21" s="411"/>
      <c r="H21" s="407">
        <f>BYPL!$G$46</f>
        <v>41.496821541504715</v>
      </c>
      <c r="I21" s="32"/>
    </row>
    <row r="22" spans="1:9" ht="15.75">
      <c r="A22" s="409"/>
      <c r="B22" s="405"/>
      <c r="C22" s="410"/>
      <c r="D22" s="410"/>
      <c r="E22" s="410"/>
      <c r="F22" s="410"/>
      <c r="G22" s="411"/>
      <c r="H22" s="407"/>
      <c r="I22" s="32"/>
    </row>
    <row r="23" spans="1:9" ht="15.75">
      <c r="A23" s="409"/>
      <c r="B23" s="24"/>
      <c r="C23" s="24"/>
      <c r="D23" s="24"/>
      <c r="E23" s="24"/>
      <c r="F23" s="24"/>
      <c r="G23" s="25"/>
      <c r="H23" s="422"/>
      <c r="I23" s="32"/>
    </row>
    <row r="24" spans="1:9" ht="15.75">
      <c r="A24" s="409">
        <v>4</v>
      </c>
      <c r="B24" s="405" t="s">
        <v>766</v>
      </c>
      <c r="C24" s="24"/>
      <c r="D24" s="24"/>
      <c r="E24" s="24"/>
      <c r="F24" s="24"/>
      <c r="G24" s="411"/>
      <c r="H24" s="422">
        <f>NDMC!$I$26</f>
        <v>20.859824112660107</v>
      </c>
      <c r="I24" s="32"/>
    </row>
    <row r="25" spans="1:9" ht="15.75">
      <c r="A25" s="409"/>
      <c r="B25" s="405"/>
      <c r="C25" s="24"/>
      <c r="D25" s="24"/>
      <c r="E25" s="24"/>
      <c r="F25" s="24"/>
      <c r="G25" s="411"/>
      <c r="H25" s="422"/>
      <c r="I25" s="32"/>
    </row>
    <row r="26" spans="1:9" ht="15.75">
      <c r="A26" s="409"/>
      <c r="B26" s="24"/>
      <c r="C26" s="24"/>
      <c r="D26" s="24"/>
      <c r="E26" s="24"/>
      <c r="F26" s="24"/>
      <c r="G26" s="25"/>
      <c r="H26" s="422"/>
      <c r="I26" s="32"/>
    </row>
    <row r="27" spans="1:9" ht="15.75">
      <c r="A27" s="409">
        <v>5</v>
      </c>
      <c r="B27" s="405" t="s">
        <v>767</v>
      </c>
      <c r="C27" s="24"/>
      <c r="D27" s="24"/>
      <c r="E27" s="24"/>
      <c r="F27" s="24"/>
      <c r="G27" s="411"/>
      <c r="H27" s="422">
        <f>MES!$G$36</f>
        <v>3.934758364198091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0"/>
      <c r="I28" s="32"/>
    </row>
    <row r="29" spans="1:9" ht="18">
      <c r="A29" s="413"/>
      <c r="B29" s="414"/>
      <c r="C29" s="415"/>
      <c r="D29" s="415"/>
      <c r="E29" s="415"/>
      <c r="F29" s="415"/>
      <c r="G29" s="416"/>
      <c r="H29" s="410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0"/>
      <c r="I30" s="32"/>
    </row>
    <row r="31" spans="1:9" ht="15.75">
      <c r="A31" s="31"/>
      <c r="B31" s="405"/>
      <c r="C31" s="417"/>
      <c r="D31" s="417"/>
      <c r="E31" s="417"/>
      <c r="F31" s="417"/>
      <c r="G31" s="417"/>
      <c r="H31" s="410"/>
      <c r="I31" s="32"/>
    </row>
    <row r="32" spans="1:9" ht="15.75">
      <c r="A32" s="31"/>
      <c r="B32" s="417"/>
      <c r="C32" s="417"/>
      <c r="D32" s="417"/>
      <c r="E32" s="417"/>
      <c r="F32" s="417"/>
      <c r="G32" s="417"/>
      <c r="H32" s="405"/>
      <c r="I32" s="32"/>
    </row>
    <row r="33" spans="1:9" ht="15.75">
      <c r="A33" s="172" t="s">
        <v>768</v>
      </c>
      <c r="B33" s="405"/>
      <c r="C33" s="405"/>
      <c r="D33" s="405"/>
      <c r="E33" s="405"/>
      <c r="F33" s="405"/>
      <c r="G33" s="405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18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19"/>
      <c r="B39" s="420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398"/>
      <c r="B64" s="399"/>
      <c r="C64" s="399"/>
      <c r="D64" s="399"/>
      <c r="E64" s="399"/>
      <c r="F64" s="399"/>
      <c r="G64" s="399"/>
      <c r="H64" s="400"/>
    </row>
    <row r="65" spans="1:8" ht="26.25">
      <c r="A65" s="401" t="s">
        <v>760</v>
      </c>
      <c r="B65" s="24"/>
      <c r="C65" s="24"/>
      <c r="D65" s="24"/>
      <c r="E65" s="24"/>
      <c r="F65" s="24"/>
      <c r="G65" s="24"/>
      <c r="H65" s="32"/>
    </row>
    <row r="66" spans="1:8" ht="25.5">
      <c r="A66" s="402"/>
      <c r="B66" s="24"/>
      <c r="C66" s="24"/>
      <c r="D66" s="24"/>
      <c r="E66" s="24"/>
      <c r="F66" s="24"/>
      <c r="G66" s="24"/>
      <c r="H66" s="32"/>
    </row>
    <row r="67" spans="1:8" ht="18">
      <c r="A67" s="403" t="s">
        <v>769</v>
      </c>
      <c r="B67" s="24"/>
      <c r="C67" s="24"/>
      <c r="D67" s="24"/>
      <c r="E67" s="24"/>
      <c r="F67" s="24"/>
      <c r="G67" s="24"/>
      <c r="H67" s="32"/>
    </row>
    <row r="68" spans="1:8" ht="25.5">
      <c r="A68" s="402"/>
      <c r="B68" s="404" t="s">
        <v>770</v>
      </c>
      <c r="C68" s="24"/>
      <c r="D68" s="24"/>
      <c r="E68" s="24"/>
      <c r="F68" s="24"/>
      <c r="G68" s="24"/>
      <c r="H68" s="32"/>
    </row>
    <row r="69" spans="1:8" ht="25.5">
      <c r="A69" s="402"/>
      <c r="B69" s="405" t="s">
        <v>771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08" t="s">
        <v>762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1" t="s">
        <v>772</v>
      </c>
    </row>
    <row r="74" spans="1:8" ht="15.75">
      <c r="A74" s="409">
        <v>1</v>
      </c>
      <c r="B74" s="405" t="s">
        <v>773</v>
      </c>
      <c r="C74" s="410"/>
      <c r="D74" s="410"/>
      <c r="E74" s="410"/>
      <c r="F74" s="410"/>
      <c r="G74" s="422">
        <v>6270.499</v>
      </c>
      <c r="H74" s="423">
        <f>G74/G84*100</f>
        <v>28.160766407696553</v>
      </c>
    </row>
    <row r="75" spans="1:8" ht="15.75">
      <c r="A75" s="409"/>
      <c r="B75" s="405"/>
      <c r="C75" s="410"/>
      <c r="D75" s="410"/>
      <c r="E75" s="410"/>
      <c r="F75" s="410"/>
      <c r="G75" s="412"/>
      <c r="H75" s="423"/>
    </row>
    <row r="76" spans="1:8" ht="15.75">
      <c r="A76" s="409">
        <v>2</v>
      </c>
      <c r="B76" s="405" t="s">
        <v>774</v>
      </c>
      <c r="C76" s="410"/>
      <c r="D76" s="410"/>
      <c r="E76" s="410"/>
      <c r="F76" s="410"/>
      <c r="G76" s="422">
        <v>9292.131</v>
      </c>
      <c r="H76" s="423">
        <f>G76/G84*100</f>
        <v>41.73089422719241</v>
      </c>
    </row>
    <row r="77" spans="1:8" ht="15.75">
      <c r="A77" s="409"/>
      <c r="B77" s="405"/>
      <c r="C77" s="410"/>
      <c r="D77" s="410"/>
      <c r="E77" s="410"/>
      <c r="F77" s="410"/>
      <c r="G77" s="412"/>
      <c r="H77" s="423"/>
    </row>
    <row r="78" spans="1:8" ht="15.75">
      <c r="A78" s="409">
        <v>3</v>
      </c>
      <c r="B78" s="405" t="s">
        <v>775</v>
      </c>
      <c r="C78" s="410"/>
      <c r="D78" s="410"/>
      <c r="E78" s="410"/>
      <c r="F78" s="410"/>
      <c r="G78" s="422">
        <v>5282.938</v>
      </c>
      <c r="H78" s="423">
        <f>G78/G84*100</f>
        <v>23.72563698109889</v>
      </c>
    </row>
    <row r="79" spans="1:8" ht="12.75">
      <c r="A79" s="409"/>
      <c r="B79" s="24"/>
      <c r="C79" s="24"/>
      <c r="D79" s="24"/>
      <c r="E79" s="24"/>
      <c r="F79" s="24"/>
      <c r="G79" s="424"/>
      <c r="H79" s="423"/>
    </row>
    <row r="80" spans="1:8" ht="15.75">
      <c r="A80" s="409">
        <v>4</v>
      </c>
      <c r="B80" s="405" t="s">
        <v>776</v>
      </c>
      <c r="C80" s="24"/>
      <c r="D80" s="24"/>
      <c r="E80" s="24"/>
      <c r="F80" s="24"/>
      <c r="G80" s="422">
        <v>1226.702</v>
      </c>
      <c r="H80" s="423">
        <f>G80/G84*100</f>
        <v>5.509109956616559</v>
      </c>
    </row>
    <row r="81" spans="1:8" ht="12.75">
      <c r="A81" s="409"/>
      <c r="B81" s="24"/>
      <c r="C81" s="24"/>
      <c r="D81" s="24"/>
      <c r="E81" s="24"/>
      <c r="F81" s="24"/>
      <c r="G81" s="424"/>
      <c r="H81" s="423"/>
    </row>
    <row r="82" spans="1:8" ht="15.75">
      <c r="A82" s="409">
        <v>5</v>
      </c>
      <c r="B82" s="405" t="s">
        <v>777</v>
      </c>
      <c r="C82" s="24"/>
      <c r="D82" s="24"/>
      <c r="E82" s="24"/>
      <c r="F82" s="24"/>
      <c r="G82" s="422">
        <v>194.521</v>
      </c>
      <c r="H82" s="423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25"/>
      <c r="H83" s="426"/>
    </row>
    <row r="84" spans="1:8" ht="18">
      <c r="A84" s="413" t="s">
        <v>778</v>
      </c>
      <c r="B84" s="414"/>
      <c r="C84" s="415"/>
      <c r="D84" s="415"/>
      <c r="E84" s="415"/>
      <c r="F84" s="415"/>
      <c r="G84" s="427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25"/>
      <c r="H85" s="32"/>
    </row>
    <row r="86" spans="1:8" ht="15.75">
      <c r="A86" s="31"/>
      <c r="B86" s="405" t="s">
        <v>779</v>
      </c>
      <c r="C86" s="417"/>
      <c r="D86" s="417"/>
      <c r="E86" s="417"/>
      <c r="F86" s="417"/>
      <c r="G86" s="428"/>
      <c r="H86" s="429"/>
    </row>
    <row r="87" spans="1:8" ht="15">
      <c r="A87" s="31"/>
      <c r="B87" s="417"/>
      <c r="C87" s="417"/>
      <c r="D87" s="417"/>
      <c r="E87" s="417"/>
      <c r="F87" s="417"/>
      <c r="G87" s="428"/>
      <c r="H87" s="429"/>
    </row>
    <row r="88" spans="1:8" ht="15.75">
      <c r="A88" s="31"/>
      <c r="B88" s="405" t="s">
        <v>780</v>
      </c>
      <c r="C88" s="405"/>
      <c r="D88" s="405"/>
      <c r="E88" s="405"/>
      <c r="F88" s="405"/>
      <c r="G88" s="412">
        <f>G108</f>
        <v>22585.617</v>
      </c>
      <c r="H88" s="430"/>
    </row>
    <row r="89" spans="1:8" ht="15.75">
      <c r="A89" s="31"/>
      <c r="B89" s="405"/>
      <c r="C89" s="405"/>
      <c r="D89" s="405"/>
      <c r="E89" s="405"/>
      <c r="F89" s="405"/>
      <c r="G89" s="412"/>
      <c r="H89" s="430"/>
    </row>
    <row r="90" spans="1:8" ht="15.75">
      <c r="A90" s="31"/>
      <c r="B90" s="405"/>
      <c r="C90" s="405"/>
      <c r="D90" s="405"/>
      <c r="E90" s="405"/>
      <c r="F90" s="405"/>
      <c r="G90" s="412"/>
      <c r="H90" s="430"/>
    </row>
    <row r="91" spans="1:8" ht="15.75">
      <c r="A91" s="31"/>
      <c r="B91" s="405" t="s">
        <v>781</v>
      </c>
      <c r="C91" s="405"/>
      <c r="D91" s="405"/>
      <c r="E91" s="405"/>
      <c r="F91" s="405"/>
      <c r="G91" s="422">
        <f>G84</f>
        <v>22266.791</v>
      </c>
      <c r="H91" s="430"/>
    </row>
    <row r="92" spans="1:8" ht="15.75">
      <c r="A92" s="31"/>
      <c r="B92" s="405"/>
      <c r="C92" s="405"/>
      <c r="D92" s="405"/>
      <c r="E92" s="405"/>
      <c r="F92" s="405"/>
      <c r="G92" s="412"/>
      <c r="H92" s="430"/>
    </row>
    <row r="93" spans="1:8" ht="15.75">
      <c r="A93" s="31"/>
      <c r="B93" s="405" t="s">
        <v>782</v>
      </c>
      <c r="C93" s="405"/>
      <c r="D93" s="405"/>
      <c r="E93" s="405"/>
      <c r="F93" s="405"/>
      <c r="G93" s="422">
        <f>G88-G91</f>
        <v>318.8259999999973</v>
      </c>
      <c r="H93" s="430"/>
    </row>
    <row r="94" spans="1:8" ht="15.75">
      <c r="A94" s="31"/>
      <c r="B94" s="405"/>
      <c r="C94" s="405"/>
      <c r="D94" s="405"/>
      <c r="E94" s="405"/>
      <c r="F94" s="405"/>
      <c r="G94" s="412"/>
      <c r="H94" s="430"/>
    </row>
    <row r="95" spans="1:8" ht="15.75">
      <c r="A95" s="431" t="s">
        <v>783</v>
      </c>
      <c r="B95" s="24"/>
      <c r="C95" s="405"/>
      <c r="D95" s="405"/>
      <c r="E95" s="405"/>
      <c r="F95" s="405"/>
      <c r="G95" s="422">
        <f>(G93/G88)*100</f>
        <v>1.4116328989373959</v>
      </c>
      <c r="H95" s="432" t="s">
        <v>784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33" t="s">
        <v>779</v>
      </c>
      <c r="B98" s="417"/>
      <c r="C98" s="417"/>
      <c r="D98" s="24"/>
      <c r="E98" s="24"/>
      <c r="F98" s="24"/>
      <c r="G98" s="24"/>
      <c r="H98" s="32"/>
    </row>
    <row r="99" spans="1:8" ht="15.75">
      <c r="A99" s="433"/>
      <c r="B99" s="417"/>
      <c r="C99" s="24"/>
      <c r="D99" s="24"/>
      <c r="E99" s="24"/>
      <c r="F99" s="24"/>
      <c r="G99" s="24"/>
      <c r="H99" s="32"/>
    </row>
    <row r="100" spans="1:8" ht="15.75">
      <c r="A100" s="431" t="s">
        <v>789</v>
      </c>
      <c r="B100" s="417"/>
      <c r="C100" s="417"/>
      <c r="D100" s="24"/>
      <c r="E100" s="24"/>
      <c r="F100" s="24"/>
      <c r="G100" s="24"/>
      <c r="H100" s="32"/>
    </row>
    <row r="101" spans="1:8" ht="15.75">
      <c r="A101" s="431"/>
      <c r="B101" s="417"/>
      <c r="C101" s="417"/>
      <c r="D101" s="24"/>
      <c r="E101" s="24"/>
      <c r="F101" s="24"/>
      <c r="G101" s="24"/>
      <c r="H101" s="32"/>
    </row>
    <row r="102" spans="1:8" ht="15.75">
      <c r="A102" s="431">
        <v>1</v>
      </c>
      <c r="B102" s="405" t="s">
        <v>785</v>
      </c>
      <c r="C102" s="417"/>
      <c r="D102" s="24"/>
      <c r="E102" s="24"/>
      <c r="F102" s="24"/>
      <c r="G102" s="412">
        <v>894.126</v>
      </c>
      <c r="H102" s="32"/>
    </row>
    <row r="103" spans="1:8" ht="15.75">
      <c r="A103" s="431">
        <v>2</v>
      </c>
      <c r="B103" s="405" t="s">
        <v>45</v>
      </c>
      <c r="C103" s="417"/>
      <c r="D103" s="24"/>
      <c r="E103" s="24"/>
      <c r="F103" s="24"/>
      <c r="G103" s="412">
        <v>779.931</v>
      </c>
      <c r="H103" s="32"/>
    </row>
    <row r="104" spans="1:8" ht="15.75">
      <c r="A104" s="431">
        <v>3</v>
      </c>
      <c r="B104" s="405" t="s">
        <v>599</v>
      </c>
      <c r="C104" s="417"/>
      <c r="D104" s="24"/>
      <c r="E104" s="24"/>
      <c r="F104" s="24"/>
      <c r="G104" s="412">
        <v>1253.977</v>
      </c>
      <c r="H104" s="32"/>
    </row>
    <row r="105" spans="1:8" ht="15.75">
      <c r="A105" s="431">
        <v>4</v>
      </c>
      <c r="B105" s="405" t="s">
        <v>786</v>
      </c>
      <c r="C105" s="417"/>
      <c r="D105" s="24"/>
      <c r="E105" s="24"/>
      <c r="F105" s="24"/>
      <c r="G105" s="434">
        <v>2299.562</v>
      </c>
      <c r="H105" s="32"/>
    </row>
    <row r="106" spans="1:8" ht="15.75">
      <c r="A106" s="431">
        <v>5</v>
      </c>
      <c r="B106" s="405" t="s">
        <v>787</v>
      </c>
      <c r="C106" s="417"/>
      <c r="D106" s="24"/>
      <c r="E106" s="24"/>
      <c r="F106" s="24"/>
      <c r="G106" s="434">
        <v>4947.431</v>
      </c>
      <c r="H106" s="32"/>
    </row>
    <row r="107" spans="1:8" ht="15.75">
      <c r="A107" s="431">
        <v>6</v>
      </c>
      <c r="B107" s="405" t="s">
        <v>788</v>
      </c>
      <c r="C107" s="417"/>
      <c r="D107" s="24"/>
      <c r="E107" s="24"/>
      <c r="F107" s="24"/>
      <c r="G107" s="434">
        <v>12410.59</v>
      </c>
      <c r="H107" s="32"/>
    </row>
    <row r="108" spans="1:8" ht="15.75">
      <c r="A108" s="431"/>
      <c r="B108" s="405" t="s">
        <v>283</v>
      </c>
      <c r="C108" s="417"/>
      <c r="D108" s="24"/>
      <c r="E108" s="24"/>
      <c r="F108" s="24"/>
      <c r="G108" s="434">
        <f>SUM(G102:G107)</f>
        <v>22585.617</v>
      </c>
      <c r="H108" s="32"/>
    </row>
    <row r="109" spans="1:8" ht="15.75">
      <c r="A109" s="431"/>
      <c r="B109" s="405"/>
      <c r="C109" s="417"/>
      <c r="D109" s="24"/>
      <c r="E109" s="24"/>
      <c r="F109" s="24"/>
      <c r="G109" s="434"/>
      <c r="H109" s="32"/>
    </row>
    <row r="110" spans="1:8" ht="15.75">
      <c r="A110" s="418" t="s">
        <v>697</v>
      </c>
      <c r="B110" s="24"/>
      <c r="C110" s="24"/>
      <c r="D110" s="24"/>
      <c r="E110" s="24"/>
      <c r="F110" s="24"/>
      <c r="G110" s="24"/>
      <c r="H110" s="32"/>
    </row>
    <row r="111" spans="1:8" ht="12.75">
      <c r="A111" s="419"/>
      <c r="B111" s="420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2010-04-06T04:58:10Z</cp:lastPrinted>
  <dcterms:created xsi:type="dcterms:W3CDTF">2001-08-21T10:18:15Z</dcterms:created>
  <dcterms:modified xsi:type="dcterms:W3CDTF">2010-04-06T04:58:49Z</dcterms:modified>
  <cp:category/>
  <cp:version/>
  <cp:contentType/>
  <cp:contentStatus/>
</cp:coreProperties>
</file>